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rry D Young\Documents\NN Prep Group\"/>
    </mc:Choice>
  </mc:AlternateContent>
  <bookViews>
    <workbookView xWindow="-12" yWindow="288" windowWidth="19260" windowHeight="4092" activeTab="1"/>
  </bookViews>
  <sheets>
    <sheet name="Read This First" sheetId="7" r:id="rId1"/>
    <sheet name="Fallout Radiation Decay" sheetId="13" r:id="rId2"/>
  </sheets>
  <calcPr calcId="162913"/>
</workbook>
</file>

<file path=xl/calcChain.xml><?xml version="1.0" encoding="utf-8"?>
<calcChain xmlns="http://schemas.openxmlformats.org/spreadsheetml/2006/main">
  <c r="W7" i="13" l="1"/>
  <c r="W8" i="13" s="1"/>
  <c r="G104" i="13"/>
  <c r="F104" i="13" s="1"/>
  <c r="M93" i="13"/>
  <c r="O93" i="13" s="1"/>
  <c r="Q93" i="13" s="1"/>
  <c r="K93" i="13"/>
  <c r="J93" i="13"/>
  <c r="I93" i="13"/>
  <c r="H93" i="13"/>
  <c r="AF91" i="13"/>
  <c r="AE91" i="13"/>
  <c r="AD91" i="13"/>
  <c r="AC91" i="13"/>
  <c r="AB91" i="13"/>
  <c r="AF90" i="13"/>
  <c r="AE90" i="13"/>
  <c r="AD90" i="13"/>
  <c r="AC90" i="13"/>
  <c r="AB90" i="13"/>
  <c r="AF89" i="13"/>
  <c r="AE89" i="13"/>
  <c r="AD89" i="13"/>
  <c r="AC89" i="13"/>
  <c r="AB89" i="13"/>
  <c r="AF88" i="13"/>
  <c r="AE88" i="13"/>
  <c r="AD88" i="13"/>
  <c r="AC88" i="13"/>
  <c r="AB88" i="13"/>
  <c r="AF87" i="13"/>
  <c r="AE87" i="13"/>
  <c r="AD87" i="13"/>
  <c r="AC87" i="13"/>
  <c r="AB87" i="13"/>
  <c r="AF86" i="13"/>
  <c r="AE86" i="13"/>
  <c r="AD86" i="13"/>
  <c r="AC86" i="13"/>
  <c r="AB86" i="13"/>
  <c r="AF85" i="13"/>
  <c r="AE85" i="13"/>
  <c r="AD85" i="13"/>
  <c r="AC85" i="13"/>
  <c r="AB85" i="13"/>
  <c r="AF84" i="13"/>
  <c r="AE84" i="13"/>
  <c r="AD84" i="13"/>
  <c r="AC84" i="13"/>
  <c r="AB84" i="13"/>
  <c r="AF83" i="13"/>
  <c r="AE83" i="13"/>
  <c r="AD83" i="13"/>
  <c r="AC83" i="13"/>
  <c r="AB83" i="13"/>
  <c r="AF82" i="13"/>
  <c r="AE82" i="13"/>
  <c r="AD82" i="13"/>
  <c r="AC82" i="13"/>
  <c r="AB82" i="13"/>
  <c r="AF81" i="13"/>
  <c r="AE81" i="13"/>
  <c r="AD81" i="13"/>
  <c r="AC81" i="13"/>
  <c r="AB81" i="13"/>
  <c r="AF80" i="13"/>
  <c r="AE80" i="13"/>
  <c r="AD80" i="13"/>
  <c r="AC80" i="13"/>
  <c r="AB80" i="13"/>
  <c r="AF79" i="13"/>
  <c r="AE79" i="13"/>
  <c r="AD79" i="13"/>
  <c r="AC79" i="13"/>
  <c r="AB79" i="13"/>
  <c r="AF78" i="13"/>
  <c r="AE78" i="13"/>
  <c r="AD78" i="13"/>
  <c r="AC78" i="13"/>
  <c r="AB78" i="13"/>
  <c r="AF77" i="13"/>
  <c r="AE77" i="13"/>
  <c r="AD77" i="13"/>
  <c r="AC77" i="13"/>
  <c r="AB77" i="13"/>
  <c r="AF76" i="13"/>
  <c r="AE76" i="13"/>
  <c r="AD76" i="13"/>
  <c r="AC76" i="13"/>
  <c r="AB76" i="13"/>
  <c r="AF75" i="13"/>
  <c r="AE75" i="13"/>
  <c r="AD75" i="13"/>
  <c r="AC75" i="13"/>
  <c r="AB75" i="13"/>
  <c r="AF74" i="13"/>
  <c r="AE74" i="13"/>
  <c r="AD74" i="13"/>
  <c r="AC74" i="13"/>
  <c r="AB74" i="13"/>
  <c r="AF73" i="13"/>
  <c r="AE73" i="13"/>
  <c r="AD73" i="13"/>
  <c r="AC73" i="13"/>
  <c r="AB73" i="13"/>
  <c r="AF72" i="13"/>
  <c r="AE72" i="13"/>
  <c r="AD72" i="13"/>
  <c r="AC72" i="13"/>
  <c r="AB72" i="13"/>
  <c r="AF71" i="13"/>
  <c r="AE71" i="13"/>
  <c r="AD71" i="13"/>
  <c r="AC71" i="13"/>
  <c r="AB71" i="13"/>
  <c r="AF70" i="13"/>
  <c r="AE70" i="13"/>
  <c r="AD70" i="13"/>
  <c r="AC70" i="13"/>
  <c r="AB70" i="13"/>
  <c r="AF69" i="13"/>
  <c r="AE69" i="13"/>
  <c r="AD69" i="13"/>
  <c r="AC69" i="13"/>
  <c r="AB69" i="13"/>
  <c r="AF68" i="13"/>
  <c r="AE68" i="13"/>
  <c r="AD68" i="13"/>
  <c r="AC68" i="13"/>
  <c r="AB68" i="13"/>
  <c r="AF67" i="13"/>
  <c r="AE67" i="13"/>
  <c r="AD67" i="13"/>
  <c r="AC67" i="13"/>
  <c r="AB67" i="13"/>
  <c r="AF66" i="13"/>
  <c r="AE66" i="13"/>
  <c r="AD66" i="13"/>
  <c r="AC66" i="13"/>
  <c r="AB66" i="13"/>
  <c r="AF65" i="13"/>
  <c r="AE65" i="13"/>
  <c r="AD65" i="13"/>
  <c r="AC65" i="13"/>
  <c r="AB65" i="13"/>
  <c r="AF64" i="13"/>
  <c r="AE64" i="13"/>
  <c r="AD64" i="13"/>
  <c r="AC64" i="13"/>
  <c r="AB64" i="13"/>
  <c r="AF63" i="13"/>
  <c r="AE63" i="13"/>
  <c r="AD63" i="13"/>
  <c r="AC63" i="13"/>
  <c r="AB63" i="13"/>
  <c r="AF62" i="13"/>
  <c r="AE62" i="13"/>
  <c r="AD62" i="13"/>
  <c r="AC62" i="13"/>
  <c r="AB62" i="13"/>
  <c r="AF61" i="13"/>
  <c r="AE61" i="13"/>
  <c r="AD61" i="13"/>
  <c r="AC61" i="13"/>
  <c r="AB61" i="13"/>
  <c r="AF60" i="13"/>
  <c r="AE60" i="13"/>
  <c r="AD60" i="13"/>
  <c r="AC60" i="13"/>
  <c r="AB60" i="13"/>
  <c r="AF59" i="13"/>
  <c r="AE59" i="13"/>
  <c r="AD59" i="13"/>
  <c r="AC59" i="13"/>
  <c r="AB59" i="13"/>
  <c r="AF58" i="13"/>
  <c r="AE58" i="13"/>
  <c r="AD58" i="13"/>
  <c r="AC58" i="13"/>
  <c r="AB58" i="13"/>
  <c r="AF57" i="13"/>
  <c r="AE57" i="13"/>
  <c r="AD57" i="13"/>
  <c r="AC57" i="13"/>
  <c r="AB57" i="13"/>
  <c r="AF56" i="13"/>
  <c r="AE56" i="13"/>
  <c r="AD56" i="13"/>
  <c r="AC56" i="13"/>
  <c r="AB56" i="13"/>
  <c r="AF55" i="13"/>
  <c r="AE55" i="13"/>
  <c r="AD55" i="13"/>
  <c r="AC55" i="13"/>
  <c r="AB55" i="13"/>
  <c r="AF54" i="13"/>
  <c r="AE54" i="13"/>
  <c r="AD54" i="13"/>
  <c r="AC54" i="13"/>
  <c r="AB54" i="13"/>
  <c r="AF53" i="13"/>
  <c r="AE53" i="13"/>
  <c r="AD53" i="13"/>
  <c r="AC53" i="13"/>
  <c r="AB53" i="13"/>
  <c r="AF52" i="13"/>
  <c r="AE52" i="13"/>
  <c r="AD52" i="13"/>
  <c r="AC52" i="13"/>
  <c r="AB52" i="13"/>
  <c r="AF51" i="13"/>
  <c r="AE51" i="13"/>
  <c r="AD51" i="13"/>
  <c r="AC51" i="13"/>
  <c r="AB51" i="13"/>
  <c r="AF50" i="13"/>
  <c r="AE50" i="13"/>
  <c r="AD50" i="13"/>
  <c r="AC50" i="13"/>
  <c r="AB50" i="13"/>
  <c r="AF49" i="13"/>
  <c r="AE49" i="13"/>
  <c r="AD49" i="13"/>
  <c r="AC49" i="13"/>
  <c r="AB49" i="13"/>
  <c r="AF48" i="13"/>
  <c r="AE48" i="13"/>
  <c r="AD48" i="13"/>
  <c r="AC48" i="13"/>
  <c r="AB48" i="13"/>
  <c r="AF47" i="13"/>
  <c r="AE47" i="13"/>
  <c r="AD47" i="13"/>
  <c r="AC47" i="13"/>
  <c r="AB47" i="13"/>
  <c r="AF46" i="13"/>
  <c r="AE46" i="13"/>
  <c r="AD46" i="13"/>
  <c r="AC46" i="13"/>
  <c r="AB46" i="13"/>
  <c r="AF45" i="13"/>
  <c r="AE45" i="13"/>
  <c r="AD45" i="13"/>
  <c r="AC45" i="13"/>
  <c r="AB45" i="13"/>
  <c r="AF44" i="13"/>
  <c r="AE44" i="13"/>
  <c r="AD44" i="13"/>
  <c r="AC44" i="13"/>
  <c r="AB44" i="13"/>
  <c r="AF43" i="13"/>
  <c r="AE43" i="13"/>
  <c r="AD43" i="13"/>
  <c r="AC43" i="13"/>
  <c r="AB43" i="13"/>
  <c r="AF42" i="13"/>
  <c r="AE42" i="13"/>
  <c r="AD42" i="13"/>
  <c r="AC42" i="13"/>
  <c r="AB42" i="13"/>
  <c r="AF41" i="13"/>
  <c r="AE41" i="13"/>
  <c r="AD41" i="13"/>
  <c r="AC41" i="13"/>
  <c r="AB41" i="13"/>
  <c r="AF40" i="13"/>
  <c r="AE40" i="13"/>
  <c r="AD40" i="13"/>
  <c r="AC40" i="13"/>
  <c r="AB40" i="13"/>
  <c r="AF39" i="13"/>
  <c r="AE39" i="13"/>
  <c r="AD39" i="13"/>
  <c r="AC39" i="13"/>
  <c r="AB39" i="13"/>
  <c r="AF38" i="13"/>
  <c r="AE38" i="13"/>
  <c r="AD38" i="13"/>
  <c r="AC38" i="13"/>
  <c r="AB38" i="13"/>
  <c r="AF37" i="13"/>
  <c r="AE37" i="13"/>
  <c r="AD37" i="13"/>
  <c r="AC37" i="13"/>
  <c r="AB37" i="13"/>
  <c r="AF36" i="13"/>
  <c r="AE36" i="13"/>
  <c r="AD36" i="13"/>
  <c r="AC36" i="13"/>
  <c r="AB36" i="13"/>
  <c r="AF35" i="13"/>
  <c r="AE35" i="13"/>
  <c r="AD35" i="13"/>
  <c r="AC35" i="13"/>
  <c r="AB35" i="13"/>
  <c r="AF34" i="13"/>
  <c r="AE34" i="13"/>
  <c r="AD34" i="13"/>
  <c r="AC34" i="13"/>
  <c r="AB34" i="13"/>
  <c r="AF33" i="13"/>
  <c r="AE33" i="13"/>
  <c r="AD33" i="13"/>
  <c r="AC33" i="13"/>
  <c r="AB33" i="13"/>
  <c r="AF32" i="13"/>
  <c r="AE32" i="13"/>
  <c r="AD32" i="13"/>
  <c r="AC32" i="13"/>
  <c r="AB32" i="13"/>
  <c r="AF31" i="13"/>
  <c r="AE31" i="13"/>
  <c r="AD31" i="13"/>
  <c r="AC31" i="13"/>
  <c r="AB31" i="13"/>
  <c r="AF30" i="13"/>
  <c r="AE30" i="13"/>
  <c r="AD30" i="13"/>
  <c r="AC30" i="13"/>
  <c r="AB30" i="13"/>
  <c r="AF29" i="13"/>
  <c r="AE29" i="13"/>
  <c r="AD29" i="13"/>
  <c r="AC29" i="13"/>
  <c r="AB29" i="13"/>
  <c r="AF28" i="13"/>
  <c r="AE28" i="13"/>
  <c r="AD28" i="13"/>
  <c r="AC28" i="13"/>
  <c r="AB28" i="13"/>
  <c r="AF27" i="13"/>
  <c r="AE27" i="13"/>
  <c r="AD27" i="13"/>
  <c r="AC27" i="13"/>
  <c r="AB27" i="13"/>
  <c r="AF26" i="13"/>
  <c r="AE26" i="13"/>
  <c r="AD26" i="13"/>
  <c r="AC26" i="13"/>
  <c r="AB26" i="13"/>
  <c r="AF25" i="13"/>
  <c r="AE25" i="13"/>
  <c r="AD25" i="13"/>
  <c r="AC25" i="13"/>
  <c r="AB25" i="13"/>
  <c r="AF24" i="13"/>
  <c r="AE24" i="13"/>
  <c r="AD24" i="13"/>
  <c r="AC24" i="13"/>
  <c r="AB24" i="13"/>
  <c r="AF23" i="13"/>
  <c r="AE23" i="13"/>
  <c r="AD23" i="13"/>
  <c r="AC23" i="13"/>
  <c r="AB23" i="13"/>
  <c r="AF22" i="13"/>
  <c r="AE22" i="13"/>
  <c r="AD22" i="13"/>
  <c r="AC22" i="13"/>
  <c r="AB22" i="13"/>
  <c r="AF21" i="13"/>
  <c r="AE21" i="13"/>
  <c r="AD21" i="13"/>
  <c r="AC21" i="13"/>
  <c r="AB21" i="13"/>
  <c r="AF20" i="13"/>
  <c r="AE20" i="13"/>
  <c r="AD20" i="13"/>
  <c r="AC20" i="13"/>
  <c r="AB20" i="13"/>
  <c r="AF19" i="13"/>
  <c r="AE19" i="13"/>
  <c r="AD19" i="13"/>
  <c r="AC19" i="13"/>
  <c r="AB19" i="13"/>
  <c r="AF18" i="13"/>
  <c r="AE18" i="13"/>
  <c r="AD18" i="13"/>
  <c r="AC18" i="13"/>
  <c r="AB18" i="13"/>
  <c r="AF17" i="13"/>
  <c r="AE17" i="13"/>
  <c r="AD17" i="13"/>
  <c r="AC17" i="13"/>
  <c r="AB17" i="13"/>
  <c r="AF16" i="13"/>
  <c r="AE16" i="13"/>
  <c r="AD16" i="13"/>
  <c r="AC16" i="13"/>
  <c r="AB16" i="13"/>
  <c r="AF15" i="13"/>
  <c r="AE15" i="13"/>
  <c r="AD15" i="13"/>
  <c r="AC15" i="13"/>
  <c r="AB15" i="13"/>
  <c r="AF14" i="13"/>
  <c r="AE14" i="13"/>
  <c r="AD14" i="13"/>
  <c r="AC14" i="13"/>
  <c r="AB14" i="13"/>
  <c r="AF13" i="13"/>
  <c r="AE13" i="13"/>
  <c r="AD13" i="13"/>
  <c r="AC13" i="13"/>
  <c r="AB13" i="13"/>
  <c r="AF12" i="13"/>
  <c r="AE12" i="13"/>
  <c r="AD12" i="13"/>
  <c r="AC12" i="13"/>
  <c r="AB12" i="13"/>
  <c r="AF11" i="13"/>
  <c r="AE11" i="13"/>
  <c r="AD11" i="13"/>
  <c r="AC11" i="13"/>
  <c r="AB11" i="13"/>
  <c r="AF10" i="13"/>
  <c r="AE10" i="13"/>
  <c r="AD10" i="13"/>
  <c r="AC10" i="13"/>
  <c r="AB10" i="13"/>
  <c r="AF9" i="13"/>
  <c r="AE9" i="13"/>
  <c r="AD9" i="13"/>
  <c r="AC9" i="13"/>
  <c r="AB9" i="13"/>
  <c r="A9" i="13"/>
  <c r="C9" i="13" s="1"/>
  <c r="AF8" i="13"/>
  <c r="AE8" i="13"/>
  <c r="AD8" i="13"/>
  <c r="AC8" i="13"/>
  <c r="AB8" i="13"/>
  <c r="C8" i="13"/>
  <c r="I8" i="13" s="1"/>
  <c r="B8" i="13"/>
  <c r="AF7" i="13"/>
  <c r="AE7" i="13"/>
  <c r="AD7" i="13"/>
  <c r="AC7" i="13"/>
  <c r="AB7" i="13"/>
  <c r="M7" i="13"/>
  <c r="O7" i="13" s="1"/>
  <c r="K7" i="13"/>
  <c r="J7" i="13"/>
  <c r="I7" i="13"/>
  <c r="H7" i="13"/>
  <c r="D7" i="13"/>
  <c r="G7" i="13" s="1"/>
  <c r="B7" i="13"/>
  <c r="B9" i="13" l="1"/>
  <c r="W9" i="13" s="1"/>
  <c r="Y9" i="13" s="1"/>
  <c r="W10" i="13"/>
  <c r="E7" i="13"/>
  <c r="F7" i="13"/>
  <c r="A10" i="13"/>
  <c r="K9" i="13"/>
  <c r="H9" i="13"/>
  <c r="J9" i="13"/>
  <c r="D9" i="13"/>
  <c r="I9" i="13"/>
  <c r="M9" i="13"/>
  <c r="O9" i="13" s="1"/>
  <c r="Q7" i="13"/>
  <c r="S7" i="13" s="1"/>
  <c r="U7" i="13" s="1"/>
  <c r="J8" i="13"/>
  <c r="Y8" i="13"/>
  <c r="K8" i="13"/>
  <c r="Y7" i="13"/>
  <c r="D8" i="13"/>
  <c r="H8" i="13"/>
  <c r="M8" i="13"/>
  <c r="O8" i="13" s="1"/>
  <c r="B10" i="13"/>
  <c r="S93" i="13"/>
  <c r="U93" i="13" s="1"/>
  <c r="E104" i="13"/>
  <c r="D104" i="13" s="1"/>
  <c r="C104" i="13" s="1"/>
  <c r="Y10" i="13" l="1"/>
  <c r="A11" i="13"/>
  <c r="C10" i="13"/>
  <c r="X10" i="13"/>
  <c r="Z10" i="13"/>
  <c r="AA10" i="13"/>
  <c r="Q9" i="13"/>
  <c r="G8" i="13"/>
  <c r="E8" i="13"/>
  <c r="F8" i="13"/>
  <c r="Q8" i="13"/>
  <c r="S8" i="13" s="1"/>
  <c r="U8" i="13" s="1"/>
  <c r="Z8" i="13"/>
  <c r="AA8" i="13"/>
  <c r="X8" i="13"/>
  <c r="G9" i="13"/>
  <c r="F9" i="13"/>
  <c r="E9" i="13"/>
  <c r="AA9" i="13"/>
  <c r="Z9" i="13"/>
  <c r="X9" i="13"/>
  <c r="Z7" i="13"/>
  <c r="AA7" i="13"/>
  <c r="X7" i="13"/>
  <c r="S9" i="13" l="1"/>
  <c r="U9" i="13" s="1"/>
  <c r="K10" i="13"/>
  <c r="D10" i="13"/>
  <c r="J10" i="13"/>
  <c r="H10" i="13"/>
  <c r="I10" i="13"/>
  <c r="M10" i="13"/>
  <c r="O10" i="13"/>
  <c r="C11" i="13"/>
  <c r="B11" i="13"/>
  <c r="A12" i="13"/>
  <c r="W11" i="13" l="1"/>
  <c r="Y11" i="13" s="1"/>
  <c r="M11" i="13"/>
  <c r="O11" i="13" s="1"/>
  <c r="J11" i="13"/>
  <c r="H11" i="13"/>
  <c r="I11" i="13"/>
  <c r="D11" i="13"/>
  <c r="K11" i="13"/>
  <c r="B12" i="13"/>
  <c r="C12" i="13"/>
  <c r="A13" i="13"/>
  <c r="Q10" i="13"/>
  <c r="S10" i="13" s="1"/>
  <c r="U10" i="13" s="1"/>
  <c r="E10" i="13"/>
  <c r="G10" i="13"/>
  <c r="F10" i="13"/>
  <c r="Q11" i="13"/>
  <c r="AA11" i="13" l="1"/>
  <c r="X11" i="13"/>
  <c r="Z11" i="13"/>
  <c r="W12" i="13"/>
  <c r="Y12" i="13" s="1"/>
  <c r="M12" i="13"/>
  <c r="O12" i="13" s="1"/>
  <c r="Q12" i="13" s="1"/>
  <c r="K12" i="13"/>
  <c r="H12" i="13"/>
  <c r="J12" i="13"/>
  <c r="D12" i="13"/>
  <c r="I12" i="13"/>
  <c r="G11" i="13"/>
  <c r="F11" i="13"/>
  <c r="E11" i="13"/>
  <c r="C13" i="13"/>
  <c r="A14" i="13"/>
  <c r="B13" i="13"/>
  <c r="S11" i="13"/>
  <c r="U11" i="13" s="1"/>
  <c r="AA12" i="13" l="1"/>
  <c r="X12" i="13"/>
  <c r="W13" i="13"/>
  <c r="Y13" i="13" s="1"/>
  <c r="Z12" i="13"/>
  <c r="S12" i="13"/>
  <c r="U12" i="13" s="1"/>
  <c r="A15" i="13"/>
  <c r="B14" i="13"/>
  <c r="C14" i="13"/>
  <c r="K13" i="13"/>
  <c r="H13" i="13"/>
  <c r="M13" i="13"/>
  <c r="D13" i="13"/>
  <c r="I13" i="13"/>
  <c r="J13" i="13"/>
  <c r="F12" i="13"/>
  <c r="E12" i="13"/>
  <c r="G12" i="13"/>
  <c r="X13" i="13" l="1"/>
  <c r="AA13" i="13"/>
  <c r="Z13" i="13"/>
  <c r="W14" i="13"/>
  <c r="X14" i="13" s="1"/>
  <c r="M14" i="13"/>
  <c r="O14" i="13" s="1"/>
  <c r="J14" i="13"/>
  <c r="H14" i="13"/>
  <c r="K14" i="13"/>
  <c r="D14" i="13"/>
  <c r="I14" i="13"/>
  <c r="O13" i="13"/>
  <c r="AA14" i="13"/>
  <c r="C15" i="13"/>
  <c r="A16" i="13"/>
  <c r="B15" i="13"/>
  <c r="G13" i="13"/>
  <c r="F13" i="13"/>
  <c r="E13" i="13"/>
  <c r="Y14" i="13" l="1"/>
  <c r="Z14" i="13"/>
  <c r="W15" i="13"/>
  <c r="Y15" i="13" s="1"/>
  <c r="Q14" i="13"/>
  <c r="S14" i="13" s="1"/>
  <c r="U14" i="13" s="1"/>
  <c r="F14" i="13"/>
  <c r="E14" i="13"/>
  <c r="G14" i="13"/>
  <c r="M15" i="13"/>
  <c r="O15" i="13" s="1"/>
  <c r="Q15" i="13" s="1"/>
  <c r="J15" i="13"/>
  <c r="H15" i="13"/>
  <c r="I15" i="13"/>
  <c r="D15" i="13"/>
  <c r="K15" i="13"/>
  <c r="C16" i="13"/>
  <c r="A17" i="13"/>
  <c r="B16" i="13"/>
  <c r="Q13" i="13"/>
  <c r="S13" i="13" s="1"/>
  <c r="X15" i="13" l="1"/>
  <c r="AA15" i="13"/>
  <c r="W16" i="13"/>
  <c r="Y16" i="13" s="1"/>
  <c r="Z15" i="13"/>
  <c r="C17" i="13"/>
  <c r="A18" i="13"/>
  <c r="B17" i="13"/>
  <c r="H16" i="13"/>
  <c r="J16" i="13"/>
  <c r="D16" i="13"/>
  <c r="I16" i="13"/>
  <c r="K16" i="13"/>
  <c r="M16" i="13"/>
  <c r="F15" i="13"/>
  <c r="E15" i="13"/>
  <c r="G15" i="13"/>
  <c r="U13" i="13"/>
  <c r="S15" i="13"/>
  <c r="U15" i="13" s="1"/>
  <c r="Z16" i="13" l="1"/>
  <c r="X16" i="13"/>
  <c r="AA16" i="13"/>
  <c r="W17" i="13"/>
  <c r="Y17" i="13" s="1"/>
  <c r="E16" i="13"/>
  <c r="G16" i="13"/>
  <c r="F16" i="13"/>
  <c r="A19" i="13"/>
  <c r="B18" i="13"/>
  <c r="C18" i="13"/>
  <c r="O16" i="13"/>
  <c r="Q16" i="13" s="1"/>
  <c r="J17" i="13"/>
  <c r="M17" i="13"/>
  <c r="O17" i="13" s="1"/>
  <c r="K17" i="13"/>
  <c r="D17" i="13"/>
  <c r="H17" i="13"/>
  <c r="I17" i="13"/>
  <c r="X17" i="13" l="1"/>
  <c r="Q17" i="13"/>
  <c r="S17" i="13" s="1"/>
  <c r="U17" i="13" s="1"/>
  <c r="AA17" i="13"/>
  <c r="W18" i="13"/>
  <c r="Y18" i="13" s="1"/>
  <c r="Z17" i="13"/>
  <c r="S16" i="13"/>
  <c r="U16" i="13" s="1"/>
  <c r="E17" i="13"/>
  <c r="G17" i="13"/>
  <c r="F17" i="13"/>
  <c r="B19" i="13"/>
  <c r="C19" i="13"/>
  <c r="A20" i="13"/>
  <c r="M18" i="13"/>
  <c r="J18" i="13"/>
  <c r="H18" i="13"/>
  <c r="I18" i="13"/>
  <c r="D18" i="13"/>
  <c r="K18" i="13"/>
  <c r="AA18" i="13" l="1"/>
  <c r="Z18" i="13"/>
  <c r="X18" i="13"/>
  <c r="W19" i="13"/>
  <c r="Z19" i="13" s="1"/>
  <c r="F18" i="13"/>
  <c r="E18" i="13"/>
  <c r="G18" i="13"/>
  <c r="O18" i="13"/>
  <c r="Q18" i="13" s="1"/>
  <c r="S18" i="13" s="1"/>
  <c r="U18" i="13" s="1"/>
  <c r="A21" i="13"/>
  <c r="C20" i="13"/>
  <c r="B20" i="13"/>
  <c r="M19" i="13"/>
  <c r="O19" i="13" s="1"/>
  <c r="Q19" i="13" s="1"/>
  <c r="H19" i="13"/>
  <c r="K19" i="13"/>
  <c r="J19" i="13"/>
  <c r="I19" i="13"/>
  <c r="D19" i="13"/>
  <c r="S19" i="13"/>
  <c r="X19" i="13" l="1"/>
  <c r="Y19" i="13"/>
  <c r="AA19" i="13"/>
  <c r="W20" i="13"/>
  <c r="Y20" i="13" s="1"/>
  <c r="U19" i="13"/>
  <c r="H20" i="13"/>
  <c r="J20" i="13"/>
  <c r="D20" i="13"/>
  <c r="K20" i="13"/>
  <c r="M20" i="13"/>
  <c r="O20" i="13" s="1"/>
  <c r="Q20" i="13" s="1"/>
  <c r="I20" i="13"/>
  <c r="X20" i="13"/>
  <c r="AA20" i="13"/>
  <c r="E19" i="13"/>
  <c r="F19" i="13"/>
  <c r="G19" i="13"/>
  <c r="C21" i="13"/>
  <c r="A22" i="13"/>
  <c r="B21" i="13"/>
  <c r="Z20" i="13" l="1"/>
  <c r="W21" i="13"/>
  <c r="Y21" i="13" s="1"/>
  <c r="E20" i="13"/>
  <c r="G20" i="13"/>
  <c r="F20" i="13"/>
  <c r="B22" i="13"/>
  <c r="C22" i="13"/>
  <c r="A23" i="13"/>
  <c r="S20" i="13"/>
  <c r="U20" i="13" s="1"/>
  <c r="J21" i="13"/>
  <c r="D21" i="13"/>
  <c r="K21" i="13"/>
  <c r="H21" i="13"/>
  <c r="M21" i="13"/>
  <c r="I21" i="13"/>
  <c r="X21" i="13" l="1"/>
  <c r="AA21" i="13"/>
  <c r="W22" i="13"/>
  <c r="X22" i="13" s="1"/>
  <c r="Z21" i="13"/>
  <c r="F21" i="13"/>
  <c r="E21" i="13"/>
  <c r="G21" i="13"/>
  <c r="H22" i="13"/>
  <c r="D22" i="13"/>
  <c r="J22" i="13"/>
  <c r="K22" i="13"/>
  <c r="M22" i="13"/>
  <c r="O22" i="13" s="1"/>
  <c r="I22" i="13"/>
  <c r="O21" i="13"/>
  <c r="Q21" i="13" s="1"/>
  <c r="C23" i="13"/>
  <c r="A24" i="13"/>
  <c r="B23" i="13"/>
  <c r="Z22" i="13" l="1"/>
  <c r="AA22" i="13"/>
  <c r="Y22" i="13"/>
  <c r="W23" i="13"/>
  <c r="Y23" i="13" s="1"/>
  <c r="Q22" i="13"/>
  <c r="S22" i="13"/>
  <c r="U22" i="13" s="1"/>
  <c r="D23" i="13"/>
  <c r="I23" i="13"/>
  <c r="J23" i="13"/>
  <c r="M23" i="13"/>
  <c r="O23" i="13" s="1"/>
  <c r="K23" i="13"/>
  <c r="H23" i="13"/>
  <c r="S21" i="13"/>
  <c r="U21" i="13" s="1"/>
  <c r="B24" i="13"/>
  <c r="C24" i="13"/>
  <c r="A25" i="13"/>
  <c r="E22" i="13"/>
  <c r="G22" i="13"/>
  <c r="F22" i="13"/>
  <c r="Z23" i="13" l="1"/>
  <c r="AA23" i="13"/>
  <c r="X23" i="13"/>
  <c r="W24" i="13"/>
  <c r="Y24" i="13" s="1"/>
  <c r="D24" i="13"/>
  <c r="H24" i="13"/>
  <c r="J24" i="13"/>
  <c r="K24" i="13"/>
  <c r="M24" i="13"/>
  <c r="O24" i="13" s="1"/>
  <c r="Q24" i="13" s="1"/>
  <c r="I24" i="13"/>
  <c r="E23" i="13"/>
  <c r="G23" i="13"/>
  <c r="F23" i="13"/>
  <c r="B25" i="13"/>
  <c r="A26" i="13"/>
  <c r="C25" i="13"/>
  <c r="Q23" i="13"/>
  <c r="S23" i="13" s="1"/>
  <c r="S24" i="13"/>
  <c r="U24" i="13" s="1"/>
  <c r="AA24" i="13" l="1"/>
  <c r="X24" i="13"/>
  <c r="W25" i="13"/>
  <c r="Y25" i="13" s="1"/>
  <c r="Z24" i="13"/>
  <c r="I25" i="13"/>
  <c r="D25" i="13"/>
  <c r="J25" i="13"/>
  <c r="H25" i="13"/>
  <c r="K25" i="13"/>
  <c r="M25" i="13"/>
  <c r="A27" i="13"/>
  <c r="B26" i="13"/>
  <c r="C26" i="13"/>
  <c r="O25" i="13"/>
  <c r="Q25" i="13" s="1"/>
  <c r="S25" i="13" s="1"/>
  <c r="U25" i="13" s="1"/>
  <c r="U23" i="13"/>
  <c r="E24" i="13"/>
  <c r="F24" i="13"/>
  <c r="G24" i="13"/>
  <c r="AA25" i="13" l="1"/>
  <c r="X25" i="13"/>
  <c r="Z25" i="13"/>
  <c r="W26" i="13"/>
  <c r="Y26" i="13" s="1"/>
  <c r="C27" i="13"/>
  <c r="A28" i="13"/>
  <c r="B27" i="13"/>
  <c r="G25" i="13"/>
  <c r="E25" i="13"/>
  <c r="F25" i="13"/>
  <c r="Q26" i="13"/>
  <c r="S26" i="13" s="1"/>
  <c r="U26" i="13" s="1"/>
  <c r="M26" i="13"/>
  <c r="K26" i="13"/>
  <c r="I26" i="13"/>
  <c r="J26" i="13"/>
  <c r="H26" i="13"/>
  <c r="O26" i="13"/>
  <c r="D26" i="13"/>
  <c r="X26" i="13" l="1"/>
  <c r="AA26" i="13"/>
  <c r="W27" i="13"/>
  <c r="Y27" i="13" s="1"/>
  <c r="Z26" i="13"/>
  <c r="H27" i="13"/>
  <c r="D27" i="13"/>
  <c r="M27" i="13"/>
  <c r="I27" i="13"/>
  <c r="K27" i="13"/>
  <c r="J27" i="13"/>
  <c r="F26" i="13"/>
  <c r="E26" i="13"/>
  <c r="G26" i="13"/>
  <c r="A29" i="13"/>
  <c r="B28" i="13"/>
  <c r="C28" i="13"/>
  <c r="X27" i="13" l="1"/>
  <c r="AA27" i="13"/>
  <c r="Z27" i="13"/>
  <c r="W28" i="13"/>
  <c r="Y28" i="13" s="1"/>
  <c r="K28" i="13"/>
  <c r="M28" i="13"/>
  <c r="O28" i="13" s="1"/>
  <c r="D28" i="13"/>
  <c r="J28" i="13"/>
  <c r="H28" i="13"/>
  <c r="I28" i="13"/>
  <c r="O27" i="13"/>
  <c r="F27" i="13"/>
  <c r="G27" i="13"/>
  <c r="E27" i="13"/>
  <c r="C29" i="13"/>
  <c r="A30" i="13"/>
  <c r="B29" i="13"/>
  <c r="AA28" i="13" l="1"/>
  <c r="X28" i="13"/>
  <c r="Z28" i="13"/>
  <c r="Q28" i="13"/>
  <c r="S28" i="13" s="1"/>
  <c r="U28" i="13" s="1"/>
  <c r="W29" i="13"/>
  <c r="X29" i="13" s="1"/>
  <c r="B30" i="13"/>
  <c r="C30" i="13"/>
  <c r="A31" i="13"/>
  <c r="Q27" i="13"/>
  <c r="J29" i="13"/>
  <c r="D29" i="13"/>
  <c r="I29" i="13"/>
  <c r="M29" i="13"/>
  <c r="O29" i="13" s="1"/>
  <c r="Q29" i="13" s="1"/>
  <c r="K29" i="13"/>
  <c r="H29" i="13"/>
  <c r="G28" i="13"/>
  <c r="F28" i="13"/>
  <c r="E28" i="13"/>
  <c r="AA29" i="13" l="1"/>
  <c r="U27" i="13"/>
  <c r="S27" i="13"/>
  <c r="Y29" i="13"/>
  <c r="S29" i="13"/>
  <c r="U29" i="13" s="1"/>
  <c r="Z29" i="13"/>
  <c r="W30" i="13"/>
  <c r="Y30" i="13" s="1"/>
  <c r="G29" i="13"/>
  <c r="F29" i="13"/>
  <c r="E29" i="13"/>
  <c r="C31" i="13"/>
  <c r="A32" i="13"/>
  <c r="B31" i="13"/>
  <c r="H30" i="13"/>
  <c r="J30" i="13"/>
  <c r="D30" i="13"/>
  <c r="I30" i="13"/>
  <c r="K30" i="13"/>
  <c r="M30" i="13"/>
  <c r="O30" i="13" s="1"/>
  <c r="Q30" i="13" s="1"/>
  <c r="Z30" i="13"/>
  <c r="AA30" i="13" l="1"/>
  <c r="X30" i="13"/>
  <c r="W31" i="13"/>
  <c r="AA31" i="13" s="1"/>
  <c r="D31" i="13"/>
  <c r="I31" i="13"/>
  <c r="K31" i="13"/>
  <c r="M31" i="13"/>
  <c r="J31" i="13"/>
  <c r="H31" i="13"/>
  <c r="S30" i="13"/>
  <c r="U30" i="13" s="1"/>
  <c r="X31" i="13"/>
  <c r="E30" i="13"/>
  <c r="G30" i="13"/>
  <c r="F30" i="13"/>
  <c r="C32" i="13"/>
  <c r="A33" i="13"/>
  <c r="B32" i="13"/>
  <c r="Y31" i="13" l="1"/>
  <c r="Z31" i="13"/>
  <c r="W32" i="13"/>
  <c r="Y32" i="13" s="1"/>
  <c r="M32" i="13"/>
  <c r="O32" i="13" s="1"/>
  <c r="J32" i="13"/>
  <c r="H32" i="13"/>
  <c r="D32" i="13"/>
  <c r="I32" i="13"/>
  <c r="K32" i="13"/>
  <c r="G31" i="13"/>
  <c r="F31" i="13"/>
  <c r="E31" i="13"/>
  <c r="B33" i="13"/>
  <c r="C33" i="13"/>
  <c r="A34" i="13"/>
  <c r="O31" i="13"/>
  <c r="Q31" i="13" s="1"/>
  <c r="X32" i="13" l="1"/>
  <c r="Z32" i="13"/>
  <c r="AA32" i="13"/>
  <c r="W33" i="13"/>
  <c r="AA33" i="13" s="1"/>
  <c r="Q32" i="13"/>
  <c r="S32" i="13" s="1"/>
  <c r="U32" i="13" s="1"/>
  <c r="S31" i="13"/>
  <c r="U31" i="13" s="1"/>
  <c r="K33" i="13"/>
  <c r="H33" i="13"/>
  <c r="J33" i="13"/>
  <c r="D33" i="13"/>
  <c r="M33" i="13"/>
  <c r="O33" i="13" s="1"/>
  <c r="I33" i="13"/>
  <c r="A35" i="13"/>
  <c r="B34" i="13"/>
  <c r="C34" i="13"/>
  <c r="E32" i="13"/>
  <c r="F32" i="13"/>
  <c r="G32" i="13"/>
  <c r="Z33" i="13" l="1"/>
  <c r="X33" i="13"/>
  <c r="Y33" i="13"/>
  <c r="W34" i="13"/>
  <c r="X34" i="13" s="1"/>
  <c r="F33" i="13"/>
  <c r="E33" i="13"/>
  <c r="G33" i="13"/>
  <c r="I34" i="13"/>
  <c r="K34" i="13"/>
  <c r="D34" i="13"/>
  <c r="M34" i="13"/>
  <c r="O34" i="13" s="1"/>
  <c r="J34" i="13"/>
  <c r="H34" i="13"/>
  <c r="C35" i="13"/>
  <c r="A36" i="13"/>
  <c r="B35" i="13"/>
  <c r="Q33" i="13"/>
  <c r="S33" i="13" s="1"/>
  <c r="U33" i="13" s="1"/>
  <c r="AA34" i="13" l="1"/>
  <c r="Y34" i="13"/>
  <c r="Z34" i="13"/>
  <c r="W35" i="13"/>
  <c r="Y35" i="13" s="1"/>
  <c r="C36" i="13"/>
  <c r="B36" i="13"/>
  <c r="A37" i="13"/>
  <c r="M35" i="13"/>
  <c r="J35" i="13"/>
  <c r="H35" i="13"/>
  <c r="K35" i="13"/>
  <c r="O35" i="13"/>
  <c r="Q35" i="13" s="1"/>
  <c r="D35" i="13"/>
  <c r="I35" i="13"/>
  <c r="E34" i="13"/>
  <c r="G34" i="13"/>
  <c r="F34" i="13"/>
  <c r="Q34" i="13"/>
  <c r="AA35" i="13" l="1"/>
  <c r="X35" i="13"/>
  <c r="Z35" i="13"/>
  <c r="Y36" i="13"/>
  <c r="W36" i="13"/>
  <c r="B37" i="13"/>
  <c r="C37" i="13"/>
  <c r="A38" i="13"/>
  <c r="X36" i="13"/>
  <c r="AA36" i="13"/>
  <c r="Z36" i="13"/>
  <c r="S34" i="13"/>
  <c r="U34" i="13" s="1"/>
  <c r="F35" i="13"/>
  <c r="E35" i="13"/>
  <c r="G35" i="13"/>
  <c r="H36" i="13"/>
  <c r="I36" i="13"/>
  <c r="D36" i="13"/>
  <c r="J36" i="13"/>
  <c r="K36" i="13"/>
  <c r="M36" i="13"/>
  <c r="O36" i="13" s="1"/>
  <c r="Q36" i="13" s="1"/>
  <c r="S36" i="13" s="1"/>
  <c r="S35" i="13"/>
  <c r="U35" i="13" s="1"/>
  <c r="W37" i="13" l="1"/>
  <c r="Y37" i="13" s="1"/>
  <c r="U36" i="13"/>
  <c r="C38" i="13"/>
  <c r="A39" i="13"/>
  <c r="B38" i="13"/>
  <c r="G36" i="13"/>
  <c r="E36" i="13"/>
  <c r="F36" i="13"/>
  <c r="K37" i="13"/>
  <c r="H37" i="13"/>
  <c r="J37" i="13"/>
  <c r="D37" i="13"/>
  <c r="I37" i="13"/>
  <c r="M37" i="13"/>
  <c r="O37" i="13" s="1"/>
  <c r="Z37" i="13"/>
  <c r="X37" i="13"/>
  <c r="W38" i="13" l="1"/>
  <c r="Y38" i="13" s="1"/>
  <c r="AA37" i="13"/>
  <c r="AA38" i="13"/>
  <c r="X38" i="13"/>
  <c r="Z38" i="13"/>
  <c r="E37" i="13"/>
  <c r="F37" i="13"/>
  <c r="G37" i="13"/>
  <c r="A40" i="13"/>
  <c r="B39" i="13"/>
  <c r="C39" i="13"/>
  <c r="Q37" i="13"/>
  <c r="I38" i="13"/>
  <c r="K38" i="13"/>
  <c r="M38" i="13"/>
  <c r="D38" i="13"/>
  <c r="H38" i="13"/>
  <c r="J38" i="13"/>
  <c r="S37" i="13"/>
  <c r="U37" i="13" s="1"/>
  <c r="W39" i="13" l="1"/>
  <c r="Y39" i="13" s="1"/>
  <c r="C40" i="13"/>
  <c r="A41" i="13"/>
  <c r="B40" i="13"/>
  <c r="X39" i="13"/>
  <c r="AA39" i="13"/>
  <c r="E38" i="13"/>
  <c r="F38" i="13"/>
  <c r="G38" i="13"/>
  <c r="O38" i="13"/>
  <c r="Q38" i="13" s="1"/>
  <c r="S38" i="13" s="1"/>
  <c r="H39" i="13"/>
  <c r="M39" i="13"/>
  <c r="D39" i="13"/>
  <c r="I39" i="13"/>
  <c r="K39" i="13"/>
  <c r="J39" i="13"/>
  <c r="Z39" i="13" l="1"/>
  <c r="W40" i="13"/>
  <c r="X40" i="13" s="1"/>
  <c r="U38" i="13"/>
  <c r="C41" i="13"/>
  <c r="A42" i="13"/>
  <c r="B41" i="13"/>
  <c r="F39" i="13"/>
  <c r="E39" i="13"/>
  <c r="G39" i="13"/>
  <c r="O39" i="13"/>
  <c r="M40" i="13"/>
  <c r="O40" i="13" s="1"/>
  <c r="Q40" i="13" s="1"/>
  <c r="S40" i="13" s="1"/>
  <c r="J40" i="13"/>
  <c r="H40" i="13"/>
  <c r="I40" i="13"/>
  <c r="D40" i="13"/>
  <c r="K40" i="13"/>
  <c r="Z40" i="13" l="1"/>
  <c r="Y40" i="13"/>
  <c r="AA40" i="13"/>
  <c r="W41" i="13"/>
  <c r="Y41" i="13" s="1"/>
  <c r="Q39" i="13"/>
  <c r="S39" i="13" s="1"/>
  <c r="U39" i="13"/>
  <c r="U40" i="13"/>
  <c r="A43" i="13"/>
  <c r="C42" i="13"/>
  <c r="B42" i="13"/>
  <c r="E40" i="13"/>
  <c r="F40" i="13"/>
  <c r="G40" i="13"/>
  <c r="K41" i="13"/>
  <c r="H41" i="13"/>
  <c r="D41" i="13"/>
  <c r="J41" i="13"/>
  <c r="I41" i="13"/>
  <c r="M41" i="13"/>
  <c r="O41" i="13" s="1"/>
  <c r="Q41" i="13" s="1"/>
  <c r="Z41" i="13" l="1"/>
  <c r="X41" i="13"/>
  <c r="AA41" i="13"/>
  <c r="W42" i="13"/>
  <c r="Y42" i="13" s="1"/>
  <c r="S41" i="13"/>
  <c r="U41" i="13" s="1"/>
  <c r="M42" i="13"/>
  <c r="O42" i="13" s="1"/>
  <c r="H42" i="13"/>
  <c r="K42" i="13"/>
  <c r="J42" i="13"/>
  <c r="D42" i="13"/>
  <c r="I42" i="13"/>
  <c r="E41" i="13"/>
  <c r="F41" i="13"/>
  <c r="G41" i="13"/>
  <c r="C43" i="13"/>
  <c r="B43" i="13"/>
  <c r="A44" i="13"/>
  <c r="AA42" i="13" l="1"/>
  <c r="Z42" i="13"/>
  <c r="X42" i="13"/>
  <c r="W43" i="13"/>
  <c r="Y43" i="13" s="1"/>
  <c r="Q42" i="13"/>
  <c r="S42" i="13" s="1"/>
  <c r="U42" i="13" s="1"/>
  <c r="D43" i="13"/>
  <c r="I43" i="13"/>
  <c r="K43" i="13"/>
  <c r="M43" i="13"/>
  <c r="J43" i="13"/>
  <c r="H43" i="13"/>
  <c r="B44" i="13"/>
  <c r="C44" i="13"/>
  <c r="A45" i="13"/>
  <c r="E42" i="13"/>
  <c r="G42" i="13"/>
  <c r="F42" i="13"/>
  <c r="AA43" i="13" l="1"/>
  <c r="X43" i="13"/>
  <c r="Z43" i="13"/>
  <c r="W44" i="13"/>
  <c r="Y44" i="13" s="1"/>
  <c r="C45" i="13"/>
  <c r="B45" i="13"/>
  <c r="A46" i="13"/>
  <c r="D44" i="13"/>
  <c r="I44" i="13"/>
  <c r="K44" i="13"/>
  <c r="H44" i="13"/>
  <c r="M44" i="13"/>
  <c r="J44" i="13"/>
  <c r="O44" i="13"/>
  <c r="O43" i="13"/>
  <c r="Q43" i="13" s="1"/>
  <c r="X44" i="13"/>
  <c r="G43" i="13"/>
  <c r="F43" i="13"/>
  <c r="E43" i="13"/>
  <c r="Z44" i="13" l="1"/>
  <c r="AA44" i="13"/>
  <c r="W45" i="13"/>
  <c r="Y45" i="13" s="1"/>
  <c r="J45" i="13"/>
  <c r="H45" i="13"/>
  <c r="D45" i="13"/>
  <c r="M45" i="13"/>
  <c r="O45" i="13"/>
  <c r="I45" i="13"/>
  <c r="K45" i="13"/>
  <c r="Q44" i="13"/>
  <c r="S44" i="13" s="1"/>
  <c r="G44" i="13"/>
  <c r="F44" i="13"/>
  <c r="E44" i="13"/>
  <c r="S43" i="13"/>
  <c r="A47" i="13"/>
  <c r="C46" i="13"/>
  <c r="B46" i="13"/>
  <c r="U43" i="13"/>
  <c r="X45" i="13" l="1"/>
  <c r="W46" i="13"/>
  <c r="Y46" i="13" s="1"/>
  <c r="Z45" i="13"/>
  <c r="AA45" i="13"/>
  <c r="Q45" i="13"/>
  <c r="S45" i="13" s="1"/>
  <c r="U45" i="13" s="1"/>
  <c r="H46" i="13"/>
  <c r="J46" i="13"/>
  <c r="D46" i="13"/>
  <c r="I46" i="13"/>
  <c r="K46" i="13"/>
  <c r="M46" i="13"/>
  <c r="O46" i="13" s="1"/>
  <c r="F45" i="13"/>
  <c r="E45" i="13"/>
  <c r="G45" i="13"/>
  <c r="U44" i="13"/>
  <c r="B47" i="13"/>
  <c r="C47" i="13"/>
  <c r="A48" i="13"/>
  <c r="Z46" i="13" l="1"/>
  <c r="W47" i="13"/>
  <c r="Y47" i="13" s="1"/>
  <c r="X46" i="13"/>
  <c r="AA46" i="13"/>
  <c r="I47" i="13"/>
  <c r="K47" i="13"/>
  <c r="M47" i="13"/>
  <c r="J47" i="13"/>
  <c r="D47" i="13"/>
  <c r="O47" i="13"/>
  <c r="Q47" i="13" s="1"/>
  <c r="H47" i="13"/>
  <c r="X47" i="13"/>
  <c r="E46" i="13"/>
  <c r="F46" i="13"/>
  <c r="G46" i="13"/>
  <c r="C48" i="13"/>
  <c r="A49" i="13"/>
  <c r="B48" i="13"/>
  <c r="Q46" i="13"/>
  <c r="Z47" i="13" l="1"/>
  <c r="W48" i="13"/>
  <c r="Y48" i="13" s="1"/>
  <c r="AA47" i="13"/>
  <c r="C49" i="13"/>
  <c r="B49" i="13"/>
  <c r="A50" i="13"/>
  <c r="S47" i="13"/>
  <c r="U47" i="13" s="1"/>
  <c r="H48" i="13"/>
  <c r="O48" i="13"/>
  <c r="J48" i="13"/>
  <c r="D48" i="13"/>
  <c r="I48" i="13"/>
  <c r="K48" i="13"/>
  <c r="M48" i="13"/>
  <c r="S46" i="13"/>
  <c r="U46" i="13" s="1"/>
  <c r="E47" i="13"/>
  <c r="G47" i="13"/>
  <c r="F47" i="13"/>
  <c r="Z48" i="13" l="1"/>
  <c r="X48" i="13"/>
  <c r="W49" i="13"/>
  <c r="Y49" i="13" s="1"/>
  <c r="AA48" i="13"/>
  <c r="Q48" i="13"/>
  <c r="A51" i="13"/>
  <c r="B50" i="13"/>
  <c r="C50" i="13"/>
  <c r="G48" i="13"/>
  <c r="F48" i="13"/>
  <c r="E48" i="13"/>
  <c r="J49" i="13"/>
  <c r="H49" i="13"/>
  <c r="D49" i="13"/>
  <c r="I49" i="13"/>
  <c r="K49" i="13"/>
  <c r="M49" i="13"/>
  <c r="S48" i="13"/>
  <c r="U48" i="13" s="1"/>
  <c r="X49" i="13" l="1"/>
  <c r="AA49" i="13"/>
  <c r="W50" i="13"/>
  <c r="Y50" i="13" s="1"/>
  <c r="Z49" i="13"/>
  <c r="H50" i="13"/>
  <c r="I50" i="13"/>
  <c r="D50" i="13"/>
  <c r="M50" i="13"/>
  <c r="O50" i="13" s="1"/>
  <c r="K50" i="13"/>
  <c r="J50" i="13"/>
  <c r="G49" i="13"/>
  <c r="F49" i="13"/>
  <c r="E49" i="13"/>
  <c r="A52" i="13"/>
  <c r="C51" i="13"/>
  <c r="B51" i="13"/>
  <c r="Q50" i="13"/>
  <c r="S50" i="13" s="1"/>
  <c r="O49" i="13"/>
  <c r="X50" i="13" l="1"/>
  <c r="AA50" i="13"/>
  <c r="Z50" i="13"/>
  <c r="W51" i="13"/>
  <c r="Y51" i="13" s="1"/>
  <c r="U50" i="13"/>
  <c r="G50" i="13"/>
  <c r="F50" i="13"/>
  <c r="E50" i="13"/>
  <c r="I51" i="13"/>
  <c r="M51" i="13"/>
  <c r="O51" i="13" s="1"/>
  <c r="Q51" i="13" s="1"/>
  <c r="J51" i="13"/>
  <c r="K51" i="13"/>
  <c r="D51" i="13"/>
  <c r="H51" i="13"/>
  <c r="S49" i="13"/>
  <c r="U49" i="13" s="1"/>
  <c r="Q49" i="13"/>
  <c r="C52" i="13"/>
  <c r="A53" i="13"/>
  <c r="B52" i="13"/>
  <c r="AA51" i="13" l="1"/>
  <c r="Z51" i="13"/>
  <c r="W52" i="13"/>
  <c r="Y52" i="13" s="1"/>
  <c r="S51" i="13"/>
  <c r="U51" i="13" s="1"/>
  <c r="X51" i="13"/>
  <c r="D52" i="13"/>
  <c r="J52" i="13"/>
  <c r="K52" i="13"/>
  <c r="H52" i="13"/>
  <c r="M52" i="13"/>
  <c r="I52" i="13"/>
  <c r="F51" i="13"/>
  <c r="E51" i="13"/>
  <c r="G51" i="13"/>
  <c r="A54" i="13"/>
  <c r="B53" i="13"/>
  <c r="C53" i="13"/>
  <c r="Z52" i="13" l="1"/>
  <c r="AA52" i="13"/>
  <c r="X52" i="13"/>
  <c r="W53" i="13"/>
  <c r="Y53" i="13" s="1"/>
  <c r="C54" i="13"/>
  <c r="A55" i="13"/>
  <c r="B54" i="13"/>
  <c r="M53" i="13"/>
  <c r="J53" i="13"/>
  <c r="H53" i="13"/>
  <c r="O53" i="13"/>
  <c r="D53" i="13"/>
  <c r="I53" i="13"/>
  <c r="K53" i="13"/>
  <c r="O52" i="13"/>
  <c r="Q52" i="13" s="1"/>
  <c r="G52" i="13"/>
  <c r="E52" i="13"/>
  <c r="F52" i="13"/>
  <c r="AA53" i="13" l="1"/>
  <c r="Z53" i="13"/>
  <c r="W54" i="13"/>
  <c r="X54" i="13" s="1"/>
  <c r="S52" i="13"/>
  <c r="U52" i="13" s="1"/>
  <c r="X53" i="13"/>
  <c r="G53" i="13"/>
  <c r="F53" i="13"/>
  <c r="E53" i="13"/>
  <c r="Q53" i="13"/>
  <c r="S53" i="13" s="1"/>
  <c r="U53" i="13" s="1"/>
  <c r="K54" i="13"/>
  <c r="M54" i="13"/>
  <c r="O54" i="13" s="1"/>
  <c r="Q54" i="13" s="1"/>
  <c r="S54" i="13" s="1"/>
  <c r="J54" i="13"/>
  <c r="H54" i="13"/>
  <c r="I54" i="13"/>
  <c r="D54" i="13"/>
  <c r="C55" i="13"/>
  <c r="B55" i="13"/>
  <c r="A56" i="13"/>
  <c r="AA54" i="13" l="1"/>
  <c r="Y54" i="13"/>
  <c r="Z54" i="13"/>
  <c r="W55" i="13"/>
  <c r="Y55" i="13" s="1"/>
  <c r="G54" i="13"/>
  <c r="F54" i="13"/>
  <c r="E54" i="13"/>
  <c r="B56" i="13"/>
  <c r="A57" i="13"/>
  <c r="C56" i="13"/>
  <c r="U54" i="13"/>
  <c r="I55" i="13"/>
  <c r="M55" i="13"/>
  <c r="D55" i="13"/>
  <c r="K55" i="13"/>
  <c r="H55" i="13"/>
  <c r="J55" i="13"/>
  <c r="X55" i="13" l="1"/>
  <c r="Z55" i="13"/>
  <c r="W56" i="13"/>
  <c r="AA56" i="13" s="1"/>
  <c r="AA55" i="13"/>
  <c r="O55" i="13"/>
  <c r="Q55" i="13"/>
  <c r="S55" i="13" s="1"/>
  <c r="D56" i="13"/>
  <c r="I56" i="13"/>
  <c r="K56" i="13"/>
  <c r="J56" i="13"/>
  <c r="H56" i="13"/>
  <c r="M56" i="13"/>
  <c r="O56" i="13" s="1"/>
  <c r="E55" i="13"/>
  <c r="F55" i="13"/>
  <c r="G55" i="13"/>
  <c r="B57" i="13"/>
  <c r="A58" i="13"/>
  <c r="C57" i="13"/>
  <c r="Z56" i="13" l="1"/>
  <c r="Y56" i="13"/>
  <c r="X56" i="13"/>
  <c r="W57" i="13"/>
  <c r="Y57" i="13" s="1"/>
  <c r="E56" i="13"/>
  <c r="G56" i="13"/>
  <c r="F56" i="13"/>
  <c r="O57" i="13"/>
  <c r="Q57" i="13" s="1"/>
  <c r="D57" i="13"/>
  <c r="H57" i="13"/>
  <c r="I57" i="13"/>
  <c r="K57" i="13"/>
  <c r="M57" i="13"/>
  <c r="J57" i="13"/>
  <c r="C58" i="13"/>
  <c r="A59" i="13"/>
  <c r="B58" i="13"/>
  <c r="Q56" i="13"/>
  <c r="S56" i="13"/>
  <c r="U56" i="13" s="1"/>
  <c r="U55" i="13"/>
  <c r="X57" i="13" l="1"/>
  <c r="Z57" i="13"/>
  <c r="W58" i="13"/>
  <c r="Y58" i="13" s="1"/>
  <c r="AA57" i="13"/>
  <c r="A60" i="13"/>
  <c r="B59" i="13"/>
  <c r="C59" i="13"/>
  <c r="D58" i="13"/>
  <c r="I58" i="13"/>
  <c r="K58" i="13"/>
  <c r="M58" i="13"/>
  <c r="O58" i="13" s="1"/>
  <c r="Q58" i="13" s="1"/>
  <c r="J58" i="13"/>
  <c r="H58" i="13"/>
  <c r="S57" i="13"/>
  <c r="U57" i="13" s="1"/>
  <c r="E57" i="13"/>
  <c r="G57" i="13"/>
  <c r="F57" i="13"/>
  <c r="X58" i="13" l="1"/>
  <c r="Z58" i="13"/>
  <c r="AA58" i="13"/>
  <c r="W59" i="13"/>
  <c r="Z59" i="13" s="1"/>
  <c r="E58" i="13"/>
  <c r="G58" i="13"/>
  <c r="F58" i="13"/>
  <c r="S58" i="13"/>
  <c r="U58" i="13" s="1"/>
  <c r="I59" i="13"/>
  <c r="D59" i="13"/>
  <c r="M59" i="13"/>
  <c r="J59" i="13"/>
  <c r="K59" i="13"/>
  <c r="H59" i="13"/>
  <c r="B60" i="13"/>
  <c r="C60" i="13"/>
  <c r="A61" i="13"/>
  <c r="X59" i="13" l="1"/>
  <c r="AA59" i="13"/>
  <c r="W60" i="13"/>
  <c r="Y60" i="13" s="1"/>
  <c r="Y59" i="13"/>
  <c r="O59" i="13"/>
  <c r="Q59" i="13" s="1"/>
  <c r="S59" i="13" s="1"/>
  <c r="E59" i="13"/>
  <c r="G59" i="13"/>
  <c r="F59" i="13"/>
  <c r="M60" i="13"/>
  <c r="O60" i="13" s="1"/>
  <c r="H60" i="13"/>
  <c r="K60" i="13"/>
  <c r="J60" i="13"/>
  <c r="D60" i="13"/>
  <c r="I60" i="13"/>
  <c r="C61" i="13"/>
  <c r="A62" i="13"/>
  <c r="B61" i="13"/>
  <c r="AA60" i="13" l="1"/>
  <c r="Z60" i="13"/>
  <c r="W61" i="13"/>
  <c r="Z61" i="13" s="1"/>
  <c r="X60" i="13"/>
  <c r="M61" i="13"/>
  <c r="O61" i="13" s="1"/>
  <c r="Q61" i="13" s="1"/>
  <c r="S61" i="13" s="1"/>
  <c r="U61" i="13" s="1"/>
  <c r="J61" i="13"/>
  <c r="H61" i="13"/>
  <c r="K61" i="13"/>
  <c r="D61" i="13"/>
  <c r="I61" i="13"/>
  <c r="Q60" i="13"/>
  <c r="S60" i="13" s="1"/>
  <c r="U60" i="13" s="1"/>
  <c r="C62" i="13"/>
  <c r="B62" i="13"/>
  <c r="A63" i="13"/>
  <c r="F60" i="13"/>
  <c r="E60" i="13"/>
  <c r="G60" i="13"/>
  <c r="U59" i="13"/>
  <c r="Y61" i="13" l="1"/>
  <c r="AA61" i="13"/>
  <c r="X61" i="13"/>
  <c r="W62" i="13"/>
  <c r="Y62" i="13" s="1"/>
  <c r="B63" i="13"/>
  <c r="A64" i="13"/>
  <c r="C63" i="13"/>
  <c r="H62" i="13"/>
  <c r="I62" i="13"/>
  <c r="K62" i="13"/>
  <c r="M62" i="13"/>
  <c r="O62" i="13" s="1"/>
  <c r="Q62" i="13" s="1"/>
  <c r="J62" i="13"/>
  <c r="D62" i="13"/>
  <c r="F61" i="13"/>
  <c r="E61" i="13"/>
  <c r="G61" i="13"/>
  <c r="AA62" i="13" l="1"/>
  <c r="X62" i="13"/>
  <c r="W63" i="13"/>
  <c r="Y63" i="13" s="1"/>
  <c r="S62" i="13"/>
  <c r="U62" i="13" s="1"/>
  <c r="Z62" i="13"/>
  <c r="M63" i="13"/>
  <c r="O63" i="13" s="1"/>
  <c r="K63" i="13"/>
  <c r="H63" i="13"/>
  <c r="J63" i="13"/>
  <c r="D63" i="13"/>
  <c r="I63" i="13"/>
  <c r="E62" i="13"/>
  <c r="F62" i="13"/>
  <c r="G62" i="13"/>
  <c r="B64" i="13"/>
  <c r="C64" i="13"/>
  <c r="A65" i="13"/>
  <c r="AA63" i="13"/>
  <c r="Z63" i="13" l="1"/>
  <c r="X63" i="13"/>
  <c r="W64" i="13"/>
  <c r="Y64" i="13" s="1"/>
  <c r="Q63" i="13"/>
  <c r="S63" i="13" s="1"/>
  <c r="C65" i="13"/>
  <c r="B65" i="13"/>
  <c r="A66" i="13"/>
  <c r="D64" i="13"/>
  <c r="I64" i="13"/>
  <c r="K64" i="13"/>
  <c r="M64" i="13"/>
  <c r="J64" i="13"/>
  <c r="H64" i="13"/>
  <c r="E63" i="13"/>
  <c r="F63" i="13"/>
  <c r="G63" i="13"/>
  <c r="U63" i="13"/>
  <c r="AA64" i="13" l="1"/>
  <c r="Z64" i="13"/>
  <c r="X64" i="13"/>
  <c r="Y65" i="13"/>
  <c r="W65" i="13"/>
  <c r="X65" i="13" s="1"/>
  <c r="O64" i="13"/>
  <c r="Q64" i="13" s="1"/>
  <c r="A67" i="13"/>
  <c r="B66" i="13"/>
  <c r="C66" i="13"/>
  <c r="AA65" i="13"/>
  <c r="G64" i="13"/>
  <c r="E64" i="13"/>
  <c r="F64" i="13"/>
  <c r="I65" i="13"/>
  <c r="K65" i="13"/>
  <c r="M65" i="13"/>
  <c r="H65" i="13"/>
  <c r="J65" i="13"/>
  <c r="D65" i="13"/>
  <c r="Z65" i="13" l="1"/>
  <c r="O65" i="13"/>
  <c r="Q65" i="13" s="1"/>
  <c r="S65" i="13" s="1"/>
  <c r="U65" i="13" s="1"/>
  <c r="W66" i="13"/>
  <c r="Y66" i="13" s="1"/>
  <c r="A68" i="13"/>
  <c r="C67" i="13"/>
  <c r="B67" i="13"/>
  <c r="S64" i="13"/>
  <c r="U64" i="13" s="1"/>
  <c r="M66" i="13"/>
  <c r="O66" i="13" s="1"/>
  <c r="Q66" i="13" s="1"/>
  <c r="J66" i="13"/>
  <c r="H66" i="13"/>
  <c r="I66" i="13"/>
  <c r="K66" i="13"/>
  <c r="D66" i="13"/>
  <c r="G65" i="13"/>
  <c r="F65" i="13"/>
  <c r="E65" i="13"/>
  <c r="X66" i="13" l="1"/>
  <c r="AA66" i="13"/>
  <c r="S66" i="13"/>
  <c r="U66" i="13" s="1"/>
  <c r="Z66" i="13"/>
  <c r="W67" i="13"/>
  <c r="Z67" i="13" s="1"/>
  <c r="F66" i="13"/>
  <c r="E66" i="13"/>
  <c r="G66" i="13"/>
  <c r="I67" i="13"/>
  <c r="H67" i="13"/>
  <c r="J67" i="13"/>
  <c r="K67" i="13"/>
  <c r="D67" i="13"/>
  <c r="M67" i="13"/>
  <c r="O67" i="13" s="1"/>
  <c r="A69" i="13"/>
  <c r="B68" i="13"/>
  <c r="C68" i="13"/>
  <c r="AA67" i="13" l="1"/>
  <c r="X67" i="13"/>
  <c r="Y67" i="13"/>
  <c r="Y68" i="13"/>
  <c r="W68" i="13"/>
  <c r="Q67" i="13"/>
  <c r="H68" i="13"/>
  <c r="D68" i="13"/>
  <c r="J68" i="13"/>
  <c r="I68" i="13"/>
  <c r="K68" i="13"/>
  <c r="M68" i="13"/>
  <c r="G67" i="13"/>
  <c r="F67" i="13"/>
  <c r="E67" i="13"/>
  <c r="Z68" i="13"/>
  <c r="AA68" i="13"/>
  <c r="X68" i="13"/>
  <c r="C69" i="13"/>
  <c r="A70" i="13"/>
  <c r="B69" i="13"/>
  <c r="S67" i="13"/>
  <c r="U67" i="13" s="1"/>
  <c r="W69" i="13" l="1"/>
  <c r="Y69" i="13" s="1"/>
  <c r="B70" i="13"/>
  <c r="C70" i="13"/>
  <c r="A71" i="13"/>
  <c r="O68" i="13"/>
  <c r="G68" i="13"/>
  <c r="F68" i="13"/>
  <c r="E68" i="13"/>
  <c r="Z69" i="13"/>
  <c r="H69" i="13"/>
  <c r="D69" i="13"/>
  <c r="I69" i="13"/>
  <c r="K69" i="13"/>
  <c r="M69" i="13"/>
  <c r="O69" i="13" s="1"/>
  <c r="J69" i="13"/>
  <c r="AA69" i="13" l="1"/>
  <c r="X69" i="13"/>
  <c r="W70" i="13"/>
  <c r="X70" i="13" s="1"/>
  <c r="Q69" i="13"/>
  <c r="S69" i="13" s="1"/>
  <c r="U69" i="13" s="1"/>
  <c r="C71" i="13"/>
  <c r="A72" i="13"/>
  <c r="B71" i="13"/>
  <c r="G69" i="13"/>
  <c r="F69" i="13"/>
  <c r="E69" i="13"/>
  <c r="Q68" i="13"/>
  <c r="H70" i="13"/>
  <c r="D70" i="13"/>
  <c r="K70" i="13"/>
  <c r="J70" i="13"/>
  <c r="I70" i="13"/>
  <c r="M70" i="13"/>
  <c r="AA70" i="13" l="1"/>
  <c r="Z70" i="13"/>
  <c r="Y70" i="13"/>
  <c r="W71" i="13"/>
  <c r="Y71" i="13" s="1"/>
  <c r="F70" i="13"/>
  <c r="G70" i="13"/>
  <c r="E70" i="13"/>
  <c r="C72" i="13"/>
  <c r="A73" i="13"/>
  <c r="B72" i="13"/>
  <c r="O70" i="13"/>
  <c r="Q70" i="13" s="1"/>
  <c r="K71" i="13"/>
  <c r="H71" i="13"/>
  <c r="D71" i="13"/>
  <c r="J71" i="13"/>
  <c r="I71" i="13"/>
  <c r="M71" i="13"/>
  <c r="O71" i="13" s="1"/>
  <c r="Q71" i="13" s="1"/>
  <c r="AA71" i="13"/>
  <c r="S68" i="13"/>
  <c r="U68" i="13" s="1"/>
  <c r="Z71" i="13" l="1"/>
  <c r="X71" i="13"/>
  <c r="W72" i="13"/>
  <c r="Y72" i="13" s="1"/>
  <c r="S71" i="13"/>
  <c r="U71" i="13" s="1"/>
  <c r="F71" i="13"/>
  <c r="E71" i="13"/>
  <c r="G71" i="13"/>
  <c r="Z72" i="13"/>
  <c r="C73" i="13"/>
  <c r="B73" i="13"/>
  <c r="A74" i="13"/>
  <c r="I72" i="13"/>
  <c r="K72" i="13"/>
  <c r="M72" i="13"/>
  <c r="O72" i="13" s="1"/>
  <c r="J72" i="13"/>
  <c r="H72" i="13"/>
  <c r="D72" i="13"/>
  <c r="S70" i="13"/>
  <c r="U70" i="13" s="1"/>
  <c r="X72" i="13" l="1"/>
  <c r="W73" i="13"/>
  <c r="Y73" i="13" s="1"/>
  <c r="AA72" i="13"/>
  <c r="D73" i="13"/>
  <c r="J73" i="13"/>
  <c r="I73" i="13"/>
  <c r="M73" i="13"/>
  <c r="O73" i="13" s="1"/>
  <c r="K73" i="13"/>
  <c r="H73" i="13"/>
  <c r="C74" i="13"/>
  <c r="A75" i="13"/>
  <c r="B74" i="13"/>
  <c r="F72" i="13"/>
  <c r="E72" i="13"/>
  <c r="G72" i="13"/>
  <c r="Q72" i="13"/>
  <c r="S72" i="13" s="1"/>
  <c r="U72" i="13" s="1"/>
  <c r="AA73" i="13" l="1"/>
  <c r="X73" i="13"/>
  <c r="Z73" i="13"/>
  <c r="W74" i="13"/>
  <c r="Y74" i="13" s="1"/>
  <c r="C75" i="13"/>
  <c r="B75" i="13"/>
  <c r="A76" i="13"/>
  <c r="H74" i="13"/>
  <c r="D74" i="13"/>
  <c r="K74" i="13"/>
  <c r="I74" i="13"/>
  <c r="M74" i="13"/>
  <c r="J74" i="13"/>
  <c r="F73" i="13"/>
  <c r="E73" i="13"/>
  <c r="G73" i="13"/>
  <c r="Q73" i="13"/>
  <c r="S73" i="13" s="1"/>
  <c r="U73" i="13" s="1"/>
  <c r="AA74" i="13" l="1"/>
  <c r="W75" i="13"/>
  <c r="Y75" i="13" s="1"/>
  <c r="Z74" i="13"/>
  <c r="X74" i="13"/>
  <c r="E74" i="13"/>
  <c r="F74" i="13"/>
  <c r="G74" i="13"/>
  <c r="K75" i="13"/>
  <c r="H75" i="13"/>
  <c r="D75" i="13"/>
  <c r="I75" i="13"/>
  <c r="M75" i="13"/>
  <c r="O75" i="13" s="1"/>
  <c r="J75" i="13"/>
  <c r="C76" i="13"/>
  <c r="A77" i="13"/>
  <c r="B76" i="13"/>
  <c r="O74" i="13"/>
  <c r="Q74" i="13" s="1"/>
  <c r="Z75" i="13"/>
  <c r="X75" i="13" l="1"/>
  <c r="AA75" i="13"/>
  <c r="Q75" i="13"/>
  <c r="S75" i="13" s="1"/>
  <c r="U75" i="13" s="1"/>
  <c r="W76" i="13"/>
  <c r="Y76" i="13" s="1"/>
  <c r="A78" i="13"/>
  <c r="C77" i="13"/>
  <c r="B77" i="13"/>
  <c r="S74" i="13"/>
  <c r="U74" i="13" s="1"/>
  <c r="M76" i="13"/>
  <c r="H76" i="13"/>
  <c r="K76" i="13"/>
  <c r="I76" i="13"/>
  <c r="J76" i="13"/>
  <c r="D76" i="13"/>
  <c r="G75" i="13"/>
  <c r="F75" i="13"/>
  <c r="E75" i="13"/>
  <c r="X76" i="13" l="1"/>
  <c r="Z76" i="13"/>
  <c r="AA76" i="13"/>
  <c r="Y77" i="13"/>
  <c r="W77" i="13"/>
  <c r="Z77" i="13" s="1"/>
  <c r="X77" i="13"/>
  <c r="AA77" i="13"/>
  <c r="F76" i="13"/>
  <c r="E76" i="13"/>
  <c r="G76" i="13"/>
  <c r="D77" i="13"/>
  <c r="J77" i="13"/>
  <c r="I77" i="13"/>
  <c r="K77" i="13"/>
  <c r="M77" i="13"/>
  <c r="O77" i="13" s="1"/>
  <c r="H77" i="13"/>
  <c r="O76" i="13"/>
  <c r="Q76" i="13" s="1"/>
  <c r="S76" i="13" s="1"/>
  <c r="A79" i="13"/>
  <c r="B78" i="13"/>
  <c r="C78" i="13"/>
  <c r="W78" i="13" l="1"/>
  <c r="Y78" i="13" s="1"/>
  <c r="M78" i="13"/>
  <c r="J78" i="13"/>
  <c r="H78" i="13"/>
  <c r="I78" i="13"/>
  <c r="K78" i="13"/>
  <c r="D78" i="13"/>
  <c r="U76" i="13"/>
  <c r="E77" i="13"/>
  <c r="G77" i="13"/>
  <c r="F77" i="13"/>
  <c r="Z78" i="13"/>
  <c r="X78" i="13"/>
  <c r="AA78" i="13"/>
  <c r="Q78" i="13"/>
  <c r="S78" i="13" s="1"/>
  <c r="O78" i="13"/>
  <c r="B79" i="13"/>
  <c r="A80" i="13"/>
  <c r="C79" i="13"/>
  <c r="Q77" i="13"/>
  <c r="S77" i="13" s="1"/>
  <c r="U77" i="13" s="1"/>
  <c r="W79" i="13" l="1"/>
  <c r="Y79" i="13" s="1"/>
  <c r="U78" i="13"/>
  <c r="AA79" i="13"/>
  <c r="Z79" i="13"/>
  <c r="F78" i="13"/>
  <c r="E78" i="13"/>
  <c r="G78" i="13"/>
  <c r="I79" i="13"/>
  <c r="K79" i="13"/>
  <c r="D79" i="13"/>
  <c r="H79" i="13"/>
  <c r="J79" i="13"/>
  <c r="M79" i="13"/>
  <c r="O79" i="13" s="1"/>
  <c r="C80" i="13"/>
  <c r="A81" i="13"/>
  <c r="B80" i="13"/>
  <c r="W80" i="13" l="1"/>
  <c r="Y80" i="13" s="1"/>
  <c r="X79" i="13"/>
  <c r="Q79" i="13"/>
  <c r="S79" i="13" s="1"/>
  <c r="U79" i="13" s="1"/>
  <c r="Z80" i="13"/>
  <c r="A82" i="13"/>
  <c r="C81" i="13"/>
  <c r="B81" i="13"/>
  <c r="H80" i="13"/>
  <c r="J80" i="13"/>
  <c r="D80" i="13"/>
  <c r="M80" i="13"/>
  <c r="I80" i="13"/>
  <c r="K80" i="13"/>
  <c r="F79" i="13"/>
  <c r="E79" i="13"/>
  <c r="G79" i="13"/>
  <c r="X80" i="13" l="1"/>
  <c r="W81" i="13"/>
  <c r="AA81" i="13" s="1"/>
  <c r="AA80" i="13"/>
  <c r="E80" i="13"/>
  <c r="G80" i="13"/>
  <c r="F80" i="13"/>
  <c r="I81" i="13"/>
  <c r="K81" i="13"/>
  <c r="M81" i="13"/>
  <c r="O81" i="13" s="1"/>
  <c r="H81" i="13"/>
  <c r="J81" i="13"/>
  <c r="D81" i="13"/>
  <c r="O80" i="13"/>
  <c r="Q80" i="13" s="1"/>
  <c r="S80" i="13" s="1"/>
  <c r="U80" i="13" s="1"/>
  <c r="C82" i="13"/>
  <c r="B82" i="13"/>
  <c r="A83" i="13"/>
  <c r="Z81" i="13" l="1"/>
  <c r="Y81" i="13"/>
  <c r="X81" i="13"/>
  <c r="W82" i="13"/>
  <c r="Y82" i="13" s="1"/>
  <c r="C83" i="13"/>
  <c r="B83" i="13"/>
  <c r="A84" i="13"/>
  <c r="X82" i="13"/>
  <c r="E81" i="13"/>
  <c r="G81" i="13"/>
  <c r="F81" i="13"/>
  <c r="H82" i="13"/>
  <c r="I82" i="13"/>
  <c r="J82" i="13"/>
  <c r="D82" i="13"/>
  <c r="K82" i="13"/>
  <c r="M82" i="13"/>
  <c r="O82" i="13" s="1"/>
  <c r="Q82" i="13" s="1"/>
  <c r="Q81" i="13"/>
  <c r="S81" i="13" s="1"/>
  <c r="AA82" i="13" l="1"/>
  <c r="W83" i="13"/>
  <c r="Y83" i="13" s="1"/>
  <c r="S82" i="13"/>
  <c r="U82" i="13" s="1"/>
  <c r="Z82" i="13"/>
  <c r="U81" i="13"/>
  <c r="C84" i="13"/>
  <c r="B84" i="13"/>
  <c r="A85" i="13"/>
  <c r="F82" i="13"/>
  <c r="E82" i="13"/>
  <c r="G82" i="13"/>
  <c r="M83" i="13"/>
  <c r="O83" i="13" s="1"/>
  <c r="Q83" i="13" s="1"/>
  <c r="K83" i="13"/>
  <c r="I83" i="13"/>
  <c r="H83" i="13"/>
  <c r="J83" i="13"/>
  <c r="D83" i="13"/>
  <c r="AA83" i="13" l="1"/>
  <c r="Z83" i="13"/>
  <c r="W84" i="13"/>
  <c r="Y84" i="13" s="1"/>
  <c r="X83" i="13"/>
  <c r="E83" i="13"/>
  <c r="F83" i="13"/>
  <c r="G83" i="13"/>
  <c r="H84" i="13"/>
  <c r="J84" i="13"/>
  <c r="D84" i="13"/>
  <c r="M84" i="13"/>
  <c r="O84" i="13" s="1"/>
  <c r="Q84" i="13" s="1"/>
  <c r="I84" i="13"/>
  <c r="K84" i="13"/>
  <c r="S83" i="13"/>
  <c r="A86" i="13"/>
  <c r="C85" i="13"/>
  <c r="B85" i="13"/>
  <c r="U83" i="13"/>
  <c r="S84" i="13"/>
  <c r="U84" i="13" s="1"/>
  <c r="X84" i="13" l="1"/>
  <c r="Z84" i="13"/>
  <c r="W85" i="13"/>
  <c r="Y85" i="13" s="1"/>
  <c r="AA84" i="13"/>
  <c r="H85" i="13"/>
  <c r="D85" i="13"/>
  <c r="M85" i="13"/>
  <c r="O85" i="13" s="1"/>
  <c r="Q85" i="13" s="1"/>
  <c r="I85" i="13"/>
  <c r="K85" i="13"/>
  <c r="J85" i="13"/>
  <c r="B86" i="13"/>
  <c r="A87" i="13"/>
  <c r="C86" i="13"/>
  <c r="E84" i="13"/>
  <c r="G84" i="13"/>
  <c r="F84" i="13"/>
  <c r="X85" i="13" l="1"/>
  <c r="Z85" i="13"/>
  <c r="AA85" i="13"/>
  <c r="W86" i="13"/>
  <c r="Y86" i="13" s="1"/>
  <c r="S85" i="13"/>
  <c r="U85" i="13" s="1"/>
  <c r="E85" i="13"/>
  <c r="G85" i="13"/>
  <c r="F85" i="13"/>
  <c r="H86" i="13"/>
  <c r="J86" i="13"/>
  <c r="K86" i="13"/>
  <c r="M86" i="13"/>
  <c r="O86" i="13" s="1"/>
  <c r="D86" i="13"/>
  <c r="I86" i="13"/>
  <c r="C87" i="13"/>
  <c r="A88" i="13"/>
  <c r="B87" i="13"/>
  <c r="AA86" i="13" l="1"/>
  <c r="X86" i="13"/>
  <c r="W87" i="13"/>
  <c r="Y87" i="13" s="1"/>
  <c r="Z86" i="13"/>
  <c r="H87" i="13"/>
  <c r="D87" i="13"/>
  <c r="K87" i="13"/>
  <c r="I87" i="13"/>
  <c r="J87" i="13"/>
  <c r="M87" i="13"/>
  <c r="F86" i="13"/>
  <c r="E86" i="13"/>
  <c r="G86" i="13"/>
  <c r="X87" i="13"/>
  <c r="O87" i="13"/>
  <c r="Q87" i="13" s="1"/>
  <c r="S87" i="13" s="1"/>
  <c r="U87" i="13" s="1"/>
  <c r="C88" i="13"/>
  <c r="A89" i="13"/>
  <c r="B88" i="13"/>
  <c r="Q86" i="13"/>
  <c r="S86" i="13" s="1"/>
  <c r="U86" i="13" s="1"/>
  <c r="W88" i="13" l="1"/>
  <c r="Y88" i="13" s="1"/>
  <c r="Z87" i="13"/>
  <c r="AA87" i="13"/>
  <c r="C89" i="13"/>
  <c r="B89" i="13"/>
  <c r="A90" i="13"/>
  <c r="M88" i="13"/>
  <c r="J88" i="13"/>
  <c r="H88" i="13"/>
  <c r="D88" i="13"/>
  <c r="I88" i="13"/>
  <c r="K88" i="13"/>
  <c r="G87" i="13"/>
  <c r="F87" i="13"/>
  <c r="E87" i="13"/>
  <c r="X88" i="13"/>
  <c r="Z88" i="13" l="1"/>
  <c r="W89" i="13"/>
  <c r="X89" i="13" s="1"/>
  <c r="AA88" i="13"/>
  <c r="O88" i="13"/>
  <c r="Q88" i="13" s="1"/>
  <c r="B90" i="13"/>
  <c r="C90" i="13"/>
  <c r="A91" i="13"/>
  <c r="F88" i="13"/>
  <c r="E88" i="13"/>
  <c r="G88" i="13"/>
  <c r="D89" i="13"/>
  <c r="K89" i="13"/>
  <c r="I89" i="13"/>
  <c r="M89" i="13"/>
  <c r="H89" i="13"/>
  <c r="J89" i="13"/>
  <c r="AA89" i="13" l="1"/>
  <c r="Y89" i="13"/>
  <c r="Z89" i="13"/>
  <c r="W90" i="13"/>
  <c r="Y90" i="13" s="1"/>
  <c r="K90" i="13"/>
  <c r="M90" i="13"/>
  <c r="O90" i="13" s="1"/>
  <c r="Q90" i="13" s="1"/>
  <c r="S90" i="13" s="1"/>
  <c r="U90" i="13" s="1"/>
  <c r="J90" i="13"/>
  <c r="D90" i="13"/>
  <c r="H90" i="13"/>
  <c r="I90" i="13"/>
  <c r="O89" i="13"/>
  <c r="F89" i="13"/>
  <c r="E89" i="13"/>
  <c r="G89" i="13"/>
  <c r="C91" i="13"/>
  <c r="B91" i="13"/>
  <c r="S88" i="13"/>
  <c r="U88" i="13" s="1"/>
  <c r="AA90" i="13" l="1"/>
  <c r="X90" i="13"/>
  <c r="W91" i="13"/>
  <c r="AA91" i="13" s="1"/>
  <c r="Q89" i="13"/>
  <c r="S89" i="13" s="1"/>
  <c r="U89" i="13" s="1"/>
  <c r="Z90" i="13"/>
  <c r="I91" i="13"/>
  <c r="H91" i="13"/>
  <c r="J91" i="13"/>
  <c r="M91" i="13"/>
  <c r="O91" i="13" s="1"/>
  <c r="K91" i="13"/>
  <c r="D91" i="13"/>
  <c r="F90" i="13"/>
  <c r="E90" i="13"/>
  <c r="G90" i="13"/>
  <c r="Y91" i="13" l="1"/>
  <c r="Z91" i="13"/>
  <c r="X91" i="13"/>
  <c r="Q91" i="13"/>
  <c r="S91" i="13" s="1"/>
  <c r="U91" i="13" s="1"/>
  <c r="G91" i="13"/>
  <c r="F91" i="13"/>
  <c r="E91" i="13"/>
</calcChain>
</file>

<file path=xl/sharedStrings.xml><?xml version="1.0" encoding="utf-8"?>
<sst xmlns="http://schemas.openxmlformats.org/spreadsheetml/2006/main" count="543" uniqueCount="114">
  <si>
    <t>N</t>
  </si>
  <si>
    <t>Hours</t>
  </si>
  <si>
    <t>Residual Radiation</t>
  </si>
  <si>
    <t>Days</t>
  </si>
  <si>
    <t>Weeks</t>
  </si>
  <si>
    <t>Months</t>
  </si>
  <si>
    <t>Years</t>
  </si>
  <si>
    <t>Date</t>
  </si>
  <si>
    <t>Time</t>
  </si>
  <si>
    <t>Please read this information before using the Fallout Decay Calculator</t>
  </si>
  <si>
    <t>These 2 papers might be of help:</t>
  </si>
  <si>
    <t>http://www.nuclearpathways.org/Docs/pdfs/7906.pdf</t>
  </si>
  <si>
    <t>http://www.nuclearpathways.org/Docs/pdfs/Effects.pdf</t>
  </si>
  <si>
    <t>From Chapter 2 of Worldwide Effects of Nuclear War:</t>
  </si>
  <si>
    <t>"It has been estimated that a weapon with a fission yield of 1 million tons TNT equivalent power (1 megaton) exploded at ground level in a 15 miles-per-hour wind would produce fallout in an ellipse extending hundreds of miles downwind from the burst point. At a distance of 20-25 miles downwind, a lethal radiation dose (600 rads) would be accumulated by a person who did not find shelter within 25 minutes after the time the fallout began. At a distance of 40-45 miles, a person would have at most 3 hours after the fallout began to find shelter."</t>
  </si>
  <si>
    <t>Also...</t>
  </si>
  <si>
    <t>"Probably the most serious threat is cesium-137, a gamma emitter with a half-life of 30 years. It is a major source of radiation in nuclear fallout, and since it parallels potassium chemistry, it is readily taken into the blood of animals and men and may be incorporated into tissue. Other hazards are strontium-90, an electron emitter with a half-life of 28 years, and iodine-131 with a half-life of only 8 days. Strontium-90 follows calcium chemistry, so that it is readily incorporated into the bones and teeth, particularly of young children who have received milk from cows consuming contaminated forage. Iodine-131 is a similar threat to infants and children because of its concentration in the thyroid gland. In addition, there is plutonium-239, frequently used in nuclear explosives. A bone-seeker like strontium-90, it may also become lodged in the lungs, where its intense local radiation can cause cancer or other damage.</t>
  </si>
  <si>
    <t xml:space="preserve">Plutonium-239 decays through emission of an alpha particle (helium nucleus) and has a half-life of 24,000 years. To the extent that hydrogen fusion contributes to the explosive force of a weapon, two other radionuclides will be released: tritium (hydrogen-3), an electron emitter with a half-life of 12 years, and carbon-14, an electron emitter with a half-life of 5,730 years. Both are taken up through the food cycle and readily incorporated in organic matter." </t>
  </si>
  <si>
    <t>Instructions? Assuming you have to use it, the critical factors are windspeed/direction and elapsed time since the detonation. That will allow you to speculate on the probable location of the detonation. Assuming you have your peak level enter 3,000 in the level box and compare your peak level at the elapsed time with the 3,000 setting. Adjust accordingly. When you 'match' your peak level and continuing levels, you have the peak at the site of the detonation.</t>
  </si>
  <si>
    <t>Radioactivity begins to decay when it's created, not when it arrives so the 7/10 rule is most accurate when you know the level at detonation. Most times plan on a minimum of two weeks shelter time.</t>
  </si>
  <si>
    <t>the 7/10 rule is based on raising 7 to various powers. 7 to the first=7, to the second=49, to the third=343 and to the fourth=2,401...all in hours since detonation. The 10 part corresponds with the 7 part, to the first 0.1, to the second, 0.01, to the third 0.001 and to the fourth 0.0001 percentage remaining of the initial level.</t>
  </si>
  <si>
    <t xml:space="preserve">Mine is the simple version of the 7/10 rule. I got a very elaborate version at the Alpha Rubicon website. It wants too much information, IMHO. </t>
  </si>
  <si>
    <t>Column H shows the decayed radiation level under the seven/ten rule. It is 'safe' to leave shelter when the level is 104mR or below. That translates into 2.5R per day and 300R in 120 days. However, you can leave earlier for brief periods, if you must. The best bet is to stay in shelter when sleeping until it's below 50mR.</t>
  </si>
  <si>
    <t xml:space="preserve">Older people may not have enough lifespan left to need to worry about cancer and that's why Jerry and I talk about older people going out first and pregnant women and children last. Healthy males may experience temporary or long term sterilization unless they follow the same guidelines. </t>
  </si>
  <si>
    <t>One final note, you can't just print it off because it's interactive and you have to enter numbers.</t>
  </si>
  <si>
    <t>data from some of my stories:</t>
  </si>
  <si>
    <t xml:space="preserve">1. The denser and thicker the barrier substance, the better its shielding properties. Where every 3.6" of earth cuts the incoming gamma radiation in half, thus doubling the PF, it would only take 2.4" of concrete because it is even denser. Of course, earth is cheaper, but where concrete had been used in the construction of a shelter it'll be providing even additional barrier protection. Also, the tenth-value thickness, in inches, for steel is 3.3; for concrete, 11; for earth, 16; for water, 24; for wood, 38. That means that where you have those thicknesses you'll have only 1/10th as much gamma radiation pass through with that barrier material.  </t>
  </si>
  <si>
    <t>The denser and thicker the barrier substance, the better its shielding properties. Where every 3.6" of earth cuts the incoming gamma radiation in half, thus doubling the PF, it would only take 2.4" of concrete because it is even denser. Of course, earth is cheaper, but where concrete had been used in the construction of a shelter it'll be providing even additional barrier protection. Also, the tenth-value thickness, in inches, for steel is 3.3; for concrete, 11; for earth, 16; for water, 24; for wood, 38. That means that where you have those thicknesses you'll have only 1/10th as much gamma radiation pass through with that barrier material. Now we can calculate the protection factor of a foot of concrete and 10’ of earth. 120” ÷ 16” = 7.5 so the protection factor is 107.5. A foot of concrete raises it to 108.6. 104 = 10,000. You don’t even need that foot of concrete.  16” of earth = a PF of 10, 32” = a PF of 100, 48” = a PF of 1,000 and 64” = a PF of 10,000. A normal slab of concrete for a patio would double the Protection Factor.</t>
  </si>
  <si>
    <t>Dose-equivalents are presently stated in sieverts:</t>
  </si>
  <si>
    <t>0.05–0.2 Sv (5–20 REM)</t>
  </si>
  <si>
    <t>No symptoms. Potential for cancer and mutation of genetic material, according to the LNT model: this is disputed. A few researchers contend that low dose radiation may be beneficial. 50 mSv is the yearly federal limit for radiation workers in the United States. In the UK the yearly limit for a classified radiation worker is 20 mSv. In Canada, the singleyear maximum is 50 mSv, but the maximum 5-year dose is only 100 mSv. Company limits are usually stricter so as not to violate federal limits.</t>
  </si>
  <si>
    <t>0.2–0.5 Sv (20–50 REM)</t>
  </si>
  <si>
    <t>No noticeable symptoms. Red blood cell count decreases temporarily.</t>
  </si>
  <si>
    <t>0.5–1 Sv (50–100 REM)</t>
  </si>
  <si>
    <t>Mild radiation sickness with headache and increased risk of infection due to disruption of immunity cells. Temporary male sterility is possible.</t>
  </si>
  <si>
    <t>1–2 Sv (100–200 REM)</t>
  </si>
  <si>
    <t>Light radiation poisoning, 10% fatality after 30 days. Typical symptoms include mild to moderate nausea (50% probability at 2 Sv), with occasional vomiting, beginning 3 to 6 hours after irradiation and lasting for up to one day. This is followed by a 10 to 14 day latent phase, after which light symptoms like general illness and fatigue appear (50% probability at 2 Sv). The immune system is depressed, with convalescence extended and increased risk of infection. Temporary male sterility is common. Spontaneous abortion or stillbirth will occur in pregnant women.</t>
  </si>
  <si>
    <t>2–3 Sv (200–300 REM)</t>
  </si>
  <si>
    <t>Severe radiation poisoning, 35% fatality after 30 days. Nausea is common (100% at 3 Sv), with 50% risk of vomiting at 2.8 Sv. Symptoms onset at 1 to 6 hours after irradiation and last for 1 to 2 days. After that, there is a 7 to 14 day latent phase, after which the following symptoms appear: loss of hair all over the body (50% probability at 3 Sv), fatigue and general illness. There is a massive loss of leukocytes (white blood cells), greatly increasing the risk of infection. Permanent female sterility is possible.  Convalescence takes one to several months.</t>
  </si>
  <si>
    <t>3–4 Sv (300–400 REM)</t>
  </si>
  <si>
    <t>Severe radiation poisoning, 50% fatality after 30 days. Other symptoms are similar to the 2–3 Sv dose, with uncontrollable bleeding in the mouth, under the skin and in the kidneys (50% probability at 4 Sv) after the latent phase.</t>
  </si>
  <si>
    <t>4–6 Sv (400–600 REM)</t>
  </si>
  <si>
    <t>Acute radiation poisoning, 60% fatality after 30 days. Fatality increases from 60% at 4.5 Sv to 90% at 6 Sv (unless there is intense medical care). Symptoms start half an hour to two hours after irradiation and last for up to 2 days. After that, there is a 7 to 14 day latent phase, after which generally the same symptoms appear as with 3-4 Sv irradiation, with increased intensity. Female sterility is common at this point.  Convalescence takes several months to a year. The primary causes of death (in general 2 to 12 weeks after irradiation) are infections and internal bleeding.</t>
  </si>
  <si>
    <t>6–10 Sv (600–1,000 REM)</t>
  </si>
  <si>
    <t>Acute radiation poisoning, near 100% fatality after 14 days. Survival depends on intense medical care. Bone marrow is nearly or completely destroyed, so a bone marrow transplant is required. Gastric and intestinal tissue are severely damaged. Symptoms start 15 to 30 minutes after irradiation and last for up to 2 days. Subsequently, there is a 5 to 10 day latent phase, after which the person dies of infection or internal bleeding. Recovery would take several years and probably would never be complete.</t>
  </si>
  <si>
    <t>10–50 Sv (1,000–5,000 REM)</t>
  </si>
  <si>
    <t>Acute radiation poisoning, 100% fatality after 7 days. An exposure this high leads to spontaneous symptoms after 5 to 30 minutes. After powerful fatigue and immediate nausea caused by direct activation of chemical receptors in the brain by the irradiation, there is a period of several days of comparative well-being, called the latent (or "walking ghost") phase. After that, cell death in the gastric and intestinal tissue, causing massive diarrhea, intestinal bleeding and loss of water, leads to water-electrolyte imbalance.  Death sets in with delirium and coma due to breakdown of circulation. Death is currently inevitable; the only treatment that can be offered is pain therapy.</t>
  </si>
  <si>
    <t>50–80 Sv (5,000–8,000 REM)</t>
  </si>
  <si>
    <t>Immediate disorientation and coma in seconds or minutes. Death occurs after a few hours by total collapse of nervous system.</t>
  </si>
  <si>
    <t>More than 80 Sv (&gt;8,000 REM)</t>
  </si>
  <si>
    <t>US military forces expect immediate death. A worker receiving 100 Sv (10,000 REM) in an accident at Wood River, Rhode Island, USA on 24Jul64 survived for 49 hours after exposure, and an operator receiving between 60 and 180 Sv (18,000 REM) to his upper body in an accident at Los Alamos, New Mexico, USA on 30Dec58 survived for 36 hours.</t>
  </si>
  <si>
    <t>The effects of a 1mT surface burst assuming a wind speed of 15mph, a wind direction of due east and a time frame of 7 days are:</t>
  </si>
  <si>
    <t>3,000 Rem</t>
  </si>
  <si>
    <t>Distance: 30 miles</t>
  </si>
  <si>
    <t>Much more than a lethal dose of radiation. Death can occur within hours of exposure.  About 10 years will need to pass before levels of radioactivity in this area drop low enough to be considered safe, by US peacetime standards.</t>
  </si>
  <si>
    <t>900 Rem</t>
  </si>
  <si>
    <t>Distance: 90 miles</t>
  </si>
  <si>
    <t>A lethal dose of radiation. Death occurs from two to fourteen days.</t>
  </si>
  <si>
    <t>300 Rem</t>
  </si>
  <si>
    <t>Distance: 160 miles</t>
  </si>
  <si>
    <t>Causes extensive internal damage, including harm to nerve cells and the cells that line the digestive tract, and results in a loss of white blood cells. Temporary hair loss is another result.</t>
  </si>
  <si>
    <t>90 Rem</t>
  </si>
  <si>
    <t>Distance: 250 miles</t>
  </si>
  <si>
    <t>Causes a temporary decrease in white blood cells, although there are no immediate harmful effects. Two to three years will need to pass before radioactivity levels in this area drop low enough to be considered safe, by US peacetime standards.</t>
  </si>
  <si>
    <t>Radius of destructive circle: 1.7 miles</t>
  </si>
  <si>
    <t>12 pounds per square inch</t>
  </si>
  <si>
    <t>At the center lies a crater 200 feet deep and 1000 feet in diameter. The rim of this crater is 1,000 feet wide and is composed of highly radioactive soil and debris. Nothing recognizable remains within about 3,200 feet (0.6 miles) from the center, except, perhaps, the remains of some buildings' foundations. At 1.7 miles, only some of the strongest buildings – those made of reinforced, poured concrete – are still standing.Ninety-eight percent of the population in this area is dead.</t>
  </si>
  <si>
    <t>Radius: 2.7 miles</t>
  </si>
  <si>
    <t>5 psi</t>
  </si>
  <si>
    <t>Virtually everything is destroyed between the 12 and 5-psi rings. The walls of typical multi-story buildings, including apartment buildings, have been completely blown out.  The bare, structural skeletons of more and more buildings rise above the debris as you approach the 5-psi ring. Single-family residences within this area have been completely blown away – only their foundations remain. Fifty percent of the population between the 12 and 5-psi rings are dead. Forty percent are injured.</t>
  </si>
  <si>
    <t>Radius: 4.7 miles</t>
  </si>
  <si>
    <t>2 psi</t>
  </si>
  <si>
    <t>Any single-family residences that have not been completely destroyed are heavily damaged. The windows of office buildings have been blown away, as have some of their walls. The contents of these buildings' upper floors, including the people who were working there, are scattered on the street. A substantial amount of debris clutters the entire area. Five percent of the population between the 5 and 2-psi rings are dead.  Forty-five percent are injured.</t>
  </si>
  <si>
    <t>Radius: 7.4 miles</t>
  </si>
  <si>
    <t>1 psi</t>
  </si>
  <si>
    <t>Residences are moderately damaged. Commercial buildings have sustained minimal damage. Twenty-five percent of the population between the 2 and 1-psi rings are injured, mainly by flying glass and debris. Many others have been injured from thermal radiation – the heat generated by the blast. The remaining seventy-five percent are unhurt.”</t>
  </si>
  <si>
    <t>"What are peacetime levels?"</t>
  </si>
  <si>
    <t>"The individual dose rate of natural radiation the average inhabitant of Earth receives is about 2.2 mSv per year. That would be about 22mRem. If, for the sake of simplicity, we assume 1 mRem equals 1 mR, the safe level of 104mR per hour is (4.7x8766) or ~41,400 times the peacetime level. However, since pregnant women and children are more susceptible to radiation, we'll limit their expose to 12 hours a day for the foreseeable future."</t>
  </si>
  <si>
    <t>Some content copyright 2010 by Gary D. Ott</t>
  </si>
  <si>
    <t>Additional content copyright 2014 by Jerry D Young</t>
  </si>
  <si>
    <t>Material below is Copyright by Gary D. Ott, 2012.</t>
  </si>
  <si>
    <t xml:space="preserve">radiation has peaked and the number stops dropping, does the 10 times drop in radiation for every 7 fold time increase come into play. So, in order to have a consistant procedure to cover the majority of fallout situations and timing, the reading that the 7/10 decay rate is based on is the one taken one hour after the peak reading at ones location.
So the fallout radiation meters must be monitored for the arrival of fallout, and then, as the fallout accumulates and rises, the readings recorded regularly until a peak is discerned and then, with </t>
  </si>
  <si>
    <t>Use whatever you can if you do not have dedicated supplies to protect you eyes, nose, and mouth from radiation particles. It really pays off to have some form of EMP protected, or mechanical means (periscope), to be able to monitor the area outside the shelter without exposing oneself. And allow time to decontaminate before going back inside the shelter. The last thing you want is to bring in radioactive fallout particles into the shelter.
When the radiation level has fallen to 5 R/hr or less, very quick trips outside the shelter can be undertaken. Very quick trips. Protective gear use is mandatory, as is careful decontamination every</t>
  </si>
  <si>
    <t xml:space="preserve">time. As much as I hate to say it, and people will hate hearing it, these first earliest trips, and many of the subsequent trips out until the radiation is down to acceptable levels, should be made by the oldest of the shelter residents that are capable of doing the task that someone needs to go out and do.
The higher the radiation levels one is exposed to over even short times, the much higher the chance of having cancer later on. It is much less likely for an already elderly person being around long enough for the possible cancer to develop. The similar situation has to do with sterility. Elderly are not likely to be having children later on. Younger people might. And the third rational is that the able bodied are </t>
  </si>
  <si>
    <t xml:space="preserve">going to be exposed to radiation anyway, and even though it will be lower levels, they will be out in it for longer periods to accomplish the tasks that must be done in the PAW. They will need all the buffer time possible to give them the best chance to have as few radiation caused problems later as possible.
With the danger associated with radiation, here are three more recommendations. 1. Even when the level is 'safe' (under 104 mR/hr) continue to at least sleep in the shelter until the radiation gets a lot lower. 2. Pregnant women do not go out at all until the level is well below 104mR and then only for short periods, and she sleeps in the shelter, and if the shelter is suitable, spends most of her day there, </t>
  </si>
  <si>
    <t xml:space="preserve"> too. 3. Babies don't go out. Not until the radiation level is under 5mR. And then, if there is any dust, or likelihood of dust in the air, they stay inside or have some time of filtering nose/mouth covering.
These are my recommendations and opinions. Please do due dilligence research on your own now, before something happens.
Jerry D Young
April 27, 2014
</t>
  </si>
  <si>
    <t>Year(s)</t>
  </si>
  <si>
    <t>Month(s)</t>
  </si>
  <si>
    <t>Week(s)</t>
  </si>
  <si>
    <t>Day(s)</t>
  </si>
  <si>
    <t>Hour(s)</t>
  </si>
  <si>
    <t>mR/hr</t>
  </si>
  <si>
    <t>R/hr</t>
  </si>
  <si>
    <t>Time from the 1 hour after peak level reading</t>
  </si>
  <si>
    <t>The 'working parts' of the Fallout Radiation Decay spreadsheet page are hidden to avoid confusion and distraction from the results. Anyone that wishes can un-protect the sheet as it is not password protected, and un-hide the hidden columns and rows if you want to see the calculations that go into this amazing work that Tired Old Man - Gary D Ott, created for the benefit of all preppers.</t>
  </si>
  <si>
    <t>Jerry D Young version of Tired Old Man's (Gary D. Ott) Fallout Radiation Decay Spreadsheet and Shelter Stay Calculator</t>
  </si>
  <si>
    <t>µSv/hr</t>
  </si>
  <si>
    <t>mSv/hr</t>
  </si>
  <si>
    <t xml:space="preserve">The International System of Units (SI) are now being used with all new Radiological Emergency Preparedness information items, measurements, documentions, and calculations. The Spreadsheet has both the old US standard units as well as the new SI metric units. </t>
  </si>
  <si>
    <t xml:space="preserve">A list of the old units to the new SI units
Former Units = SI Units
1 curie (ci) = 37 billion Becquerel (Bq)
1 Roentgen (R) = 2.58 X 10-4 coulomb per kg of air
1 rad = .01 Gray (Gy)
1 rem = .01 Sievert (Sv)
</t>
  </si>
  <si>
    <t xml:space="preserve">To convert a value from the "Customary System of Units" to SI units and vice versa, use the following directions:
Step 1: On the left side, find the unit you want to convert FROM.
Step 2: Find the factor in that line for the unit you want to convert TO.
Step 3: Multiply the original value by the factor, and the result will be the measure in the desired units.
</t>
  </si>
  <si>
    <t xml:space="preserve">Example: Say a package has 20 TBq of radioactive material. How many curies does this correspond to?
Answer: 
Following Step 1, we immediately find 1 TBq = 27 Ci
Following Step 2, we find that the "factor" is 27 Ci
Following Step 3, we muliple 20 x 27 which = 540
Answer is: 540 Ci
</t>
  </si>
  <si>
    <t xml:space="preserve">Equivalents For Conversion
Quantity (Activity)
1 TBq = 27 Ci = 27,000 mCi
1 GBq = 0.027 Ci = 27 mCi = 27,000 uCi
1 MBq = 0.000027 Ci = 0.027 mCi = 27 uCi
1 Ci = 0.037 TBq = 37 GBq = 37,000 MBq
1 mCi = 0.000037 TBq = 37 MBq
1 uCi = 0.037 MBq = 37,000 Bq
1 nCi = 0.000037 MBq = 37 Bq
1 pCi = 0.037 Bq = 37 mBq
</t>
  </si>
  <si>
    <t xml:space="preserve">My major change to the sheet is based on the fact that the 7/10 rule of fallout radiation decay is only accurate after an initial period during which much of the very high level radiation/very short half life elements are present and releasing massive amounts of radiation for about the first hour after the detonation. 
</t>
  </si>
  <si>
    <t xml:space="preserve">And even though it is likely that it will be well past the first hour after the detonation before fallout arrives, if fallout is still coming down, or another cloud arrives from a different detonation and drops more, an accurate decay rate, and thus the time-in-shelter projection cannot be made. Only after the </t>
  </si>
  <si>
    <t>Do not leave the shelter permanately until the radiation level is 100mR/hr (0.10R/hr or 1 mSv/hr) or less</t>
  </si>
  <si>
    <t xml:space="preserve">Also included are the calculated readings in SI units, in this case, Sieverts. The initial input is in mR/hr because the spreadsheet was created with those measurement, but the spreadsheet has a converter to change from R/hr to mR/hr, Sv/hr to mR/hr, mSv/hr to mR/hr, and µSv/hr to mR/hr to provide the entry for the one hour after peak radiation reading that is entered to generatate the decay rates and shelter stay times.
</t>
  </si>
  <si>
    <t xml:space="preserve">Radiation Level (Dose Equivalent Rate)
1 Sv/h = 100 rem/h = 100,000 mrem/h 
1 mSv/h = 0.1 rem/h = 100 mrem/h
1uSv/h = 0.0001 rem/h = 0.1 mrem/h
1 rem/h = 0.01 Sv/h = 10 mSv/h = 10,000 uSv/h
1mrem/h = 0.00001 Sv/h = 0.01 mSv/h = 10 uSv/h
</t>
  </si>
  <si>
    <t>Sv/hr</t>
  </si>
  <si>
    <t>The 1 hour after peak reading units:</t>
  </si>
  <si>
    <t>Fallout radiation decay and recommended shelter stay time caclulator</t>
  </si>
  <si>
    <t xml:space="preserve"> continued monitoring, the one hour after peak reading can be made. That is the number entered in the spreadsheet in line 4 on the calculation page.
Some notes (some of which are also addressed below by Gary):
Be very conservative. Do not go out of your shelter unless absolutely necessary until the radiation level has fallen significantly. And then only for a few minutes, or even seconds in the earliest arrival timeframe of the fallout. 
Use whatever you can if you do not have dedicated supplies to protect you eyes, nose, and mouth from radiation particles. It really pays off to have some form of EMP protected, or mechanical means (periscope), to be able to monitor the area outside the shelter without exposing oneself. And allow time to decontaminate before going back inside the shelter. The last thing you want is to bring in radioactive fallout particles into the shelter.
When the radiation level has fallen to 5 R/hr or less, very quick trips outside the shelter can be undertaken. Very quick trips.Protective gear use is mandatory, as is careful decontamination every time. As much as I hate to say it, and people will hate hearing it, these first earliest trips, and many of the subsequent trips out until the radiation is down to acceptable levels, should be made by the oldest of the shelter residents that are capable of doing the task that someone needs to go out and do.
The higher the radiation levels one is exposed to over even short times, the much higher the chance of having cancer later on. It is much less likely for an already elderly person being around long enough for the possible cancer to develop. The similar situation has to do with sterility. Elderly are not likely to be having children later on. Younger people might. And the third rational is that the able bodied are going to be exposed to radiation anyway, and even though it will be lower levels, they will be out in it for longer periods to accomplish the tasks that must be done in the PAW. They will need all the buffer time possible to give them the best chance to have as few radiation caused problems later as possible.
</t>
  </si>
  <si>
    <t>Time and Date</t>
  </si>
  <si>
    <r>
      <t>1 hour after peak meter reading, time &amp; date:</t>
    </r>
    <r>
      <rPr>
        <b/>
        <sz val="18"/>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</si>
</sst>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00000000000"/>
    <numFmt numFmtId="165" formatCode="mm/dd/yy;@"/>
    <numFmt numFmtId="166" formatCode="_(* #,##0.000_);_(* \(#,##0.000\);_(* &quot;-&quot;??_);_(@_)"/>
    <numFmt numFmtId="167" formatCode="[$-409]ddd\,\ mm/dd/yyyy\ hh:mm\ AM/PM;@"/>
    <numFmt numFmtId="168" formatCode="_(* #,##0_);_(* \(#,##0\);_(* &quot;-&quot;??_);_(@_)"/>
    <numFmt numFmtId="169" formatCode="hh:mm\ AM/PM"/>
  </numFmts>
  <fonts count="15" x14ac:knownFonts="1">
    <font>
      <sz val="10"/>
      <name val="Arial"/>
    </font>
    <font>
      <sz val="10"/>
      <name val="Arial"/>
      <family val="2"/>
    </font>
    <font>
      <sz val="10"/>
      <name val="Arial"/>
      <family val="2"/>
    </font>
    <font>
      <u/>
      <sz val="10"/>
      <color theme="10"/>
      <name val="Arial"/>
      <family val="2"/>
    </font>
    <font>
      <sz val="12"/>
      <name val="Times New Roman"/>
      <family val="1"/>
    </font>
    <font>
      <u/>
      <sz val="12"/>
      <color theme="10"/>
      <name val="Times New Roman"/>
      <family val="1"/>
    </font>
    <font>
      <sz val="12"/>
      <color rgb="FF2A2A2A"/>
      <name val="Times New Roman"/>
      <family val="1"/>
    </font>
    <font>
      <b/>
      <sz val="12"/>
      <name val="Times New Roman"/>
      <family val="1"/>
    </font>
    <font>
      <b/>
      <sz val="18"/>
      <name val="Arial"/>
      <family val="2"/>
    </font>
    <font>
      <sz val="10"/>
      <name val="Times New Roman"/>
      <family val="1"/>
    </font>
    <font>
      <b/>
      <sz val="24"/>
      <name val="Arial"/>
      <family val="2"/>
    </font>
    <font>
      <b/>
      <sz val="18"/>
      <name val="Times New Roman"/>
      <family val="1"/>
    </font>
    <font>
      <b/>
      <sz val="12"/>
      <color theme="1"/>
      <name val="Times New Roman"/>
      <family val="1"/>
    </font>
    <font>
      <b/>
      <sz val="16"/>
      <name val="Times New Roman"/>
      <family val="1"/>
    </font>
    <font>
      <b/>
      <sz val="18"/>
      <name val="Calibri"/>
      <family val="2"/>
    </font>
  </fonts>
  <fills count="6">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
      <patternFill patternType="solid">
        <fgColor rgb="FFFF0000"/>
        <bgColor indexed="64"/>
      </patternFill>
    </fill>
    <fill>
      <patternFill patternType="solid">
        <fgColor theme="1" tint="0.499984740745262"/>
        <bgColor indexed="64"/>
      </patternFill>
    </fill>
  </fills>
  <borders count="35">
    <border>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double">
        <color indexed="64"/>
      </top>
      <bottom style="double">
        <color indexed="64"/>
      </bottom>
      <diagonal/>
    </border>
    <border>
      <left style="thin">
        <color indexed="64"/>
      </left>
      <right/>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cellStyleXfs>
  <cellXfs count="105">
    <xf numFmtId="0" fontId="0" fillId="0" borderId="0" xfId="0"/>
    <xf numFmtId="0" fontId="4" fillId="0" borderId="0" xfId="3" applyFont="1" applyAlignment="1" applyProtection="1">
      <alignment wrapText="1"/>
    </xf>
    <xf numFmtId="0" fontId="4" fillId="0" borderId="0" xfId="3" applyFont="1" applyProtection="1"/>
    <xf numFmtId="0" fontId="4" fillId="0" borderId="0" xfId="3" applyFont="1" applyAlignment="1" applyProtection="1">
      <alignment vertical="top" wrapText="1"/>
    </xf>
    <xf numFmtId="0" fontId="6" fillId="0" borderId="0" xfId="3" applyFont="1" applyAlignment="1" applyProtection="1">
      <alignment wrapText="1"/>
    </xf>
    <xf numFmtId="0" fontId="6" fillId="0" borderId="0" xfId="3" applyFont="1" applyAlignment="1" applyProtection="1">
      <alignment horizontal="left" wrapText="1"/>
    </xf>
    <xf numFmtId="0" fontId="7" fillId="0" borderId="0" xfId="0" applyFont="1" applyProtection="1"/>
    <xf numFmtId="0" fontId="7" fillId="0" borderId="0" xfId="0" applyFont="1" applyFill="1" applyAlignment="1" applyProtection="1"/>
    <xf numFmtId="0" fontId="7" fillId="0" borderId="0" xfId="0" applyFont="1" applyFill="1" applyBorder="1" applyAlignment="1" applyProtection="1"/>
    <xf numFmtId="0" fontId="4" fillId="0" borderId="0" xfId="0" applyFont="1" applyProtection="1"/>
    <xf numFmtId="0" fontId="4" fillId="0" borderId="1" xfId="0" applyFont="1" applyBorder="1" applyProtection="1"/>
    <xf numFmtId="164" fontId="4" fillId="0" borderId="2" xfId="0" applyNumberFormat="1" applyFont="1" applyBorder="1" applyProtection="1"/>
    <xf numFmtId="4" fontId="4" fillId="0" borderId="2" xfId="0" applyNumberFormat="1" applyFont="1" applyBorder="1" applyProtection="1"/>
    <xf numFmtId="0" fontId="4" fillId="0" borderId="13" xfId="0" applyFont="1" applyBorder="1" applyProtection="1"/>
    <xf numFmtId="0" fontId="4" fillId="0" borderId="14" xfId="0" applyFont="1" applyBorder="1" applyProtection="1"/>
    <xf numFmtId="0" fontId="4" fillId="0" borderId="3" xfId="0" applyFont="1" applyBorder="1" applyProtection="1"/>
    <xf numFmtId="164" fontId="4" fillId="0" borderId="4" xfId="0" applyNumberFormat="1" applyFont="1" applyBorder="1" applyProtection="1"/>
    <xf numFmtId="4" fontId="4" fillId="0" borderId="4" xfId="0" applyNumberFormat="1" applyFont="1" applyBorder="1" applyProtection="1"/>
    <xf numFmtId="0" fontId="4" fillId="0" borderId="10" xfId="0" applyFont="1" applyBorder="1" applyProtection="1"/>
    <xf numFmtId="0" fontId="4" fillId="0" borderId="11" xfId="0" applyFont="1" applyBorder="1" applyProtection="1"/>
    <xf numFmtId="166" fontId="4" fillId="0" borderId="0" xfId="1" applyNumberFormat="1" applyFont="1" applyProtection="1"/>
    <xf numFmtId="167" fontId="4" fillId="0" borderId="0" xfId="0" applyNumberFormat="1" applyFont="1" applyProtection="1"/>
    <xf numFmtId="0" fontId="4" fillId="0" borderId="0" xfId="0" applyFont="1" applyBorder="1" applyProtection="1"/>
    <xf numFmtId="0" fontId="4" fillId="0" borderId="0" xfId="0" applyFont="1" applyFill="1" applyProtection="1"/>
    <xf numFmtId="0" fontId="4" fillId="0" borderId="0" xfId="0" applyFont="1" applyFill="1" applyBorder="1" applyProtection="1"/>
    <xf numFmtId="168" fontId="4" fillId="2" borderId="8" xfId="1" applyNumberFormat="1" applyFont="1" applyFill="1" applyBorder="1" applyProtection="1"/>
    <xf numFmtId="168" fontId="4" fillId="2" borderId="11" xfId="1" applyNumberFormat="1" applyFont="1" applyFill="1" applyBorder="1" applyProtection="1"/>
    <xf numFmtId="168" fontId="4" fillId="2" borderId="8" xfId="1" applyNumberFormat="1" applyFont="1" applyFill="1" applyBorder="1" applyAlignment="1" applyProtection="1">
      <alignment horizontal="center" vertical="center"/>
    </xf>
    <xf numFmtId="168" fontId="4" fillId="2" borderId="11" xfId="1" applyNumberFormat="1" applyFont="1" applyFill="1" applyBorder="1" applyAlignment="1" applyProtection="1">
      <alignment horizontal="center" vertical="center"/>
    </xf>
    <xf numFmtId="0" fontId="4" fillId="0" borderId="22" xfId="0" applyFont="1" applyBorder="1" applyProtection="1"/>
    <xf numFmtId="168" fontId="4" fillId="2" borderId="7" xfId="1" applyNumberFormat="1" applyFont="1" applyFill="1" applyBorder="1" applyProtection="1"/>
    <xf numFmtId="168" fontId="4" fillId="2" borderId="9" xfId="1" applyNumberFormat="1" applyFont="1" applyFill="1" applyBorder="1" applyAlignment="1" applyProtection="1">
      <alignment horizontal="center" vertical="center"/>
    </xf>
    <xf numFmtId="168" fontId="4" fillId="2" borderId="10" xfId="1" applyNumberFormat="1" applyFont="1" applyFill="1" applyBorder="1" applyProtection="1"/>
    <xf numFmtId="168" fontId="4" fillId="2" borderId="12" xfId="1" applyNumberFormat="1" applyFont="1" applyFill="1" applyBorder="1" applyAlignment="1" applyProtection="1">
      <alignment horizontal="center" vertical="center"/>
    </xf>
    <xf numFmtId="0" fontId="4" fillId="0" borderId="0" xfId="3" applyFont="1" applyAlignment="1" applyProtection="1">
      <alignment horizontal="left" vertical="center" wrapText="1"/>
    </xf>
    <xf numFmtId="0" fontId="8" fillId="0" borderId="0" xfId="0" applyFont="1" applyAlignment="1">
      <alignment vertical="center"/>
    </xf>
    <xf numFmtId="0" fontId="1" fillId="0" borderId="0" xfId="0" applyFont="1"/>
    <xf numFmtId="168" fontId="7" fillId="0" borderId="7" xfId="1" applyNumberFormat="1" applyFont="1" applyBorder="1" applyProtection="1"/>
    <xf numFmtId="168" fontId="7" fillId="0" borderId="10" xfId="1" applyNumberFormat="1" applyFont="1" applyBorder="1" applyProtection="1"/>
    <xf numFmtId="0" fontId="10" fillId="0" borderId="0" xfId="0" applyFont="1" applyAlignment="1">
      <alignment vertical="center"/>
    </xf>
    <xf numFmtId="0" fontId="1" fillId="0" borderId="0" xfId="0" applyFont="1" applyAlignment="1">
      <alignment horizontal="left" vertical="center" indent="1"/>
    </xf>
    <xf numFmtId="0" fontId="9" fillId="0" borderId="0" xfId="3" applyFont="1" applyAlignment="1" applyProtection="1">
      <alignment horizontal="left" vertical="top" wrapText="1"/>
    </xf>
    <xf numFmtId="0" fontId="9" fillId="0" borderId="0" xfId="3" applyFont="1" applyAlignment="1" applyProtection="1">
      <alignment vertical="top" wrapText="1"/>
    </xf>
    <xf numFmtId="0" fontId="4" fillId="0" borderId="0" xfId="3" applyFont="1" applyAlignment="1" applyProtection="1">
      <alignment vertical="center" wrapText="1"/>
    </xf>
    <xf numFmtId="0" fontId="5" fillId="0" borderId="0" xfId="2" applyFont="1" applyAlignment="1" applyProtection="1">
      <alignment vertical="center" wrapText="1"/>
    </xf>
    <xf numFmtId="43" fontId="7" fillId="0" borderId="8" xfId="1" applyNumberFormat="1" applyFont="1" applyBorder="1" applyProtection="1"/>
    <xf numFmtId="43" fontId="7" fillId="0" borderId="11" xfId="1" applyNumberFormat="1" applyFont="1" applyBorder="1" applyProtection="1"/>
    <xf numFmtId="0" fontId="4" fillId="0" borderId="0" xfId="0" applyFont="1" applyAlignment="1" applyProtection="1">
      <alignment vertical="center"/>
    </xf>
    <xf numFmtId="0" fontId="4" fillId="0" borderId="0" xfId="0" applyFont="1" applyAlignment="1" applyProtection="1">
      <alignment horizontal="right" vertical="center"/>
    </xf>
    <xf numFmtId="167" fontId="4" fillId="0" borderId="0" xfId="0" applyNumberFormat="1" applyFont="1" applyAlignment="1" applyProtection="1">
      <alignment horizontal="right" vertical="center"/>
    </xf>
    <xf numFmtId="168" fontId="7" fillId="0" borderId="27" xfId="1" applyNumberFormat="1" applyFont="1" applyBorder="1" applyProtection="1"/>
    <xf numFmtId="43" fontId="7" fillId="0" borderId="24" xfId="1" applyNumberFormat="1" applyFont="1" applyBorder="1" applyProtection="1"/>
    <xf numFmtId="43" fontId="7" fillId="0" borderId="24" xfId="1" applyFont="1" applyBorder="1" applyProtection="1"/>
    <xf numFmtId="0" fontId="4" fillId="0" borderId="28" xfId="0" applyFont="1" applyBorder="1" applyAlignment="1" applyProtection="1">
      <alignment horizontal="right" vertical="center"/>
    </xf>
    <xf numFmtId="0" fontId="4" fillId="0" borderId="28" xfId="0" applyFont="1" applyBorder="1" applyAlignment="1" applyProtection="1">
      <alignment vertical="center"/>
    </xf>
    <xf numFmtId="0" fontId="4" fillId="0" borderId="29" xfId="0" applyFont="1" applyBorder="1" applyAlignment="1" applyProtection="1">
      <alignment vertical="center"/>
    </xf>
    <xf numFmtId="0" fontId="4" fillId="0" borderId="2" xfId="0" applyFont="1" applyBorder="1" applyAlignment="1" applyProtection="1">
      <alignment horizontal="right" vertical="center"/>
    </xf>
    <xf numFmtId="0" fontId="4" fillId="0" borderId="2" xfId="0" applyFont="1" applyBorder="1" applyAlignment="1" applyProtection="1">
      <alignment vertical="center"/>
    </xf>
    <xf numFmtId="0" fontId="4" fillId="0" borderId="26" xfId="0" applyFont="1" applyBorder="1" applyAlignment="1" applyProtection="1">
      <alignment vertical="center"/>
    </xf>
    <xf numFmtId="0" fontId="11" fillId="2" borderId="8"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43" fontId="7" fillId="3" borderId="31" xfId="1" applyFont="1" applyFill="1" applyBorder="1" applyAlignment="1" applyProtection="1">
      <alignment horizontal="center" vertical="center"/>
      <protection locked="0"/>
    </xf>
    <xf numFmtId="43" fontId="7" fillId="3" borderId="32" xfId="1" applyFont="1" applyFill="1" applyBorder="1" applyAlignment="1" applyProtection="1">
      <alignment vertical="center"/>
      <protection locked="0"/>
    </xf>
    <xf numFmtId="0" fontId="4" fillId="0" borderId="5" xfId="0" applyFont="1" applyBorder="1" applyAlignment="1" applyProtection="1">
      <alignment horizontal="center" vertical="center"/>
    </xf>
    <xf numFmtId="0" fontId="4" fillId="0" borderId="6" xfId="0" applyFont="1" applyBorder="1" applyAlignment="1" applyProtection="1">
      <alignment horizontal="right" vertical="center"/>
    </xf>
    <xf numFmtId="0" fontId="4" fillId="0" borderId="15" xfId="0" applyFont="1" applyBorder="1" applyAlignment="1" applyProtection="1">
      <alignment horizontal="right" vertical="center"/>
    </xf>
    <xf numFmtId="0" fontId="4" fillId="0" borderId="16" xfId="0" applyFont="1" applyBorder="1" applyAlignment="1" applyProtection="1">
      <alignment horizontal="right" vertical="center"/>
    </xf>
    <xf numFmtId="0" fontId="4" fillId="0" borderId="17" xfId="0" applyFont="1" applyBorder="1" applyAlignment="1" applyProtection="1">
      <alignment horizontal="right" vertical="center"/>
    </xf>
    <xf numFmtId="0" fontId="4" fillId="0" borderId="0" xfId="0" applyFont="1" applyBorder="1" applyAlignment="1" applyProtection="1">
      <alignment horizontal="right" vertical="center"/>
    </xf>
    <xf numFmtId="0" fontId="7" fillId="2" borderId="33" xfId="0" applyFont="1" applyFill="1" applyBorder="1" applyAlignment="1" applyProtection="1">
      <alignment horizontal="center" vertical="center"/>
    </xf>
    <xf numFmtId="166" fontId="7" fillId="2" borderId="34" xfId="1" applyNumberFormat="1"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166" fontId="7" fillId="2" borderId="22" xfId="1" applyNumberFormat="1" applyFont="1" applyFill="1" applyBorder="1" applyAlignment="1" applyProtection="1">
      <alignment horizontal="center" vertical="center"/>
    </xf>
    <xf numFmtId="43" fontId="7" fillId="0" borderId="8" xfId="1" applyFont="1" applyBorder="1" applyProtection="1"/>
    <xf numFmtId="168" fontId="7" fillId="0" borderId="9" xfId="1" applyNumberFormat="1" applyFont="1" applyBorder="1" applyProtection="1"/>
    <xf numFmtId="43" fontId="7" fillId="0" borderId="11" xfId="1" applyFont="1" applyBorder="1" applyProtection="1"/>
    <xf numFmtId="168" fontId="7" fillId="0" borderId="12" xfId="1" applyNumberFormat="1" applyFont="1" applyBorder="1" applyProtection="1"/>
    <xf numFmtId="43" fontId="7" fillId="0" borderId="11" xfId="1" applyFont="1" applyBorder="1" applyAlignment="1" applyProtection="1">
      <alignment horizontal="right"/>
    </xf>
    <xf numFmtId="168" fontId="7" fillId="0" borderId="25" xfId="1" applyNumberFormat="1" applyFont="1" applyBorder="1" applyProtection="1"/>
    <xf numFmtId="168" fontId="7" fillId="3" borderId="30" xfId="1" applyNumberFormat="1" applyFont="1" applyFill="1" applyBorder="1" applyAlignment="1" applyProtection="1">
      <alignment horizontal="right" vertical="center"/>
      <protection locked="0"/>
    </xf>
    <xf numFmtId="0" fontId="11" fillId="2" borderId="23"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169" fontId="12" fillId="3" borderId="27" xfId="0" applyNumberFormat="1" applyFont="1" applyFill="1" applyBorder="1" applyAlignment="1" applyProtection="1">
      <alignment horizontal="center" vertical="center"/>
      <protection locked="0"/>
    </xf>
    <xf numFmtId="169" fontId="12" fillId="3" borderId="24" xfId="0" applyNumberFormat="1" applyFont="1" applyFill="1" applyBorder="1" applyAlignment="1" applyProtection="1">
      <alignment horizontal="center" vertical="center"/>
      <protection locked="0"/>
    </xf>
    <xf numFmtId="165" fontId="7" fillId="3" borderId="24" xfId="0" applyNumberFormat="1" applyFont="1" applyFill="1" applyBorder="1" applyAlignment="1" applyProtection="1">
      <alignment horizontal="center" vertical="center"/>
      <protection locked="0"/>
    </xf>
    <xf numFmtId="165" fontId="7" fillId="3" borderId="25" xfId="0" applyNumberFormat="1" applyFont="1" applyFill="1" applyBorder="1" applyAlignment="1" applyProtection="1">
      <alignment horizontal="center" vertical="center"/>
      <protection locked="0"/>
    </xf>
    <xf numFmtId="0" fontId="11" fillId="5" borderId="5" xfId="0" applyFont="1" applyFill="1" applyBorder="1" applyAlignment="1" applyProtection="1">
      <alignment horizontal="center" vertical="center"/>
    </xf>
    <xf numFmtId="0" fontId="11" fillId="5" borderId="6" xfId="0" applyFont="1" applyFill="1" applyBorder="1" applyAlignment="1" applyProtection="1">
      <alignment horizontal="center" vertical="center"/>
    </xf>
    <xf numFmtId="0" fontId="11" fillId="5" borderId="21" xfId="0" applyFont="1" applyFill="1" applyBorder="1" applyAlignment="1" applyProtection="1">
      <alignment horizontal="center" vertical="center"/>
    </xf>
    <xf numFmtId="0" fontId="11" fillId="2" borderId="5" xfId="0" applyFont="1" applyFill="1" applyBorder="1" applyAlignment="1" applyProtection="1">
      <alignment horizontal="right" vertical="center"/>
    </xf>
    <xf numFmtId="0" fontId="11" fillId="2" borderId="6" xfId="0" applyFont="1" applyFill="1" applyBorder="1" applyAlignment="1" applyProtection="1">
      <alignment horizontal="right" vertical="center"/>
    </xf>
    <xf numFmtId="0" fontId="11" fillId="2" borderId="21" xfId="0" applyFont="1" applyFill="1" applyBorder="1" applyAlignment="1" applyProtection="1">
      <alignment horizontal="right" vertical="center"/>
    </xf>
    <xf numFmtId="0" fontId="11" fillId="3" borderId="18" xfId="0" applyFont="1" applyFill="1" applyBorder="1" applyAlignment="1" applyProtection="1">
      <alignment horizontal="right" vertical="center"/>
    </xf>
    <xf numFmtId="0" fontId="11" fillId="3" borderId="19" xfId="0" applyFont="1" applyFill="1" applyBorder="1" applyAlignment="1" applyProtection="1">
      <alignment horizontal="right" vertical="center"/>
    </xf>
    <xf numFmtId="0" fontId="11" fillId="3" borderId="20" xfId="0" applyFont="1" applyFill="1" applyBorder="1" applyAlignment="1" applyProtection="1">
      <alignment horizontal="right" vertical="center"/>
    </xf>
  </cellXfs>
  <cellStyles count="4">
    <cellStyle name="Comma" xfId="1" builtinId="3"/>
    <cellStyle name="Hyperlink" xfId="2" builtinId="8"/>
    <cellStyle name="Normal" xfId="0" builtinId="0"/>
    <cellStyle name="Normal 2" xfId="3"/>
  </cellStyles>
  <dxfs count="6">
    <dxf>
      <fill>
        <patternFill>
          <bgColor rgb="FFFF5050"/>
        </patternFill>
      </fill>
    </dxf>
    <dxf>
      <fill>
        <patternFill>
          <bgColor rgb="FFFFFF66"/>
        </patternFill>
      </fill>
    </dxf>
    <dxf>
      <fill>
        <patternFill>
          <bgColor rgb="FF66FF99"/>
        </patternFill>
      </fill>
    </dxf>
    <dxf>
      <fill>
        <patternFill>
          <bgColor rgb="FFFF5050"/>
        </patternFill>
      </fill>
    </dxf>
    <dxf>
      <fill>
        <patternFill>
          <bgColor rgb="FFFFFF66"/>
        </patternFill>
      </fill>
    </dxf>
    <dxf>
      <fill>
        <patternFill>
          <bgColor rgb="FF66FF99"/>
        </patternFill>
      </fill>
    </dxf>
  </dxfs>
  <tableStyles count="0" defaultTableStyle="TableStyleMedium9" defaultPivotStyle="PivotStyleLight16"/>
  <colors>
    <mruColors>
      <color rgb="FFFF6600"/>
      <color rgb="FF66FF99"/>
      <color rgb="FFFF5050"/>
      <color rgb="FFFFFF66"/>
      <color rgb="FF00FF00"/>
      <color rgb="FF66FFCC"/>
      <color rgb="FF00FF99"/>
      <color rgb="FFFF7C80"/>
      <color rgb="FFFF66FF"/>
      <color rgb="FFFD7A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uclearpathways.org/Docs/pdfs/7906.pdf" TargetMode="External"/><Relationship Id="rId1" Type="http://schemas.openxmlformats.org/officeDocument/2006/relationships/hyperlink" Target="http://www.nuclearpathways.org/Docs/pdfs/Effect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0"/>
  <sheetViews>
    <sheetView workbookViewId="0">
      <selection activeCell="B8" sqref="B8"/>
    </sheetView>
  </sheetViews>
  <sheetFormatPr defaultColWidth="9.109375" defaultRowHeight="15.6" x14ac:dyDescent="0.3"/>
  <cols>
    <col min="1" max="1" width="2.44140625" style="2" customWidth="1"/>
    <col min="2" max="2" width="99.33203125" style="1" customWidth="1"/>
    <col min="3" max="3" width="1.33203125" style="2" customWidth="1"/>
    <col min="4" max="16384" width="9.109375" style="2"/>
  </cols>
  <sheetData>
    <row r="1" spans="2:5" ht="32.25" customHeight="1" x14ac:dyDescent="0.3">
      <c r="B1" s="1" t="s">
        <v>95</v>
      </c>
    </row>
    <row r="3" spans="2:5" ht="54" customHeight="1" x14ac:dyDescent="0.3">
      <c r="B3" s="3" t="s">
        <v>103</v>
      </c>
    </row>
    <row r="4" spans="2:5" ht="69" customHeight="1" x14ac:dyDescent="0.3">
      <c r="B4" s="3" t="s">
        <v>106</v>
      </c>
    </row>
    <row r="5" spans="2:5" ht="52.8" customHeight="1" x14ac:dyDescent="0.3">
      <c r="B5" s="3" t="s">
        <v>104</v>
      </c>
    </row>
    <row r="6" spans="2:5" ht="113.4" customHeight="1" x14ac:dyDescent="0.3">
      <c r="B6" s="3" t="s">
        <v>81</v>
      </c>
    </row>
    <row r="7" spans="2:5" ht="126" customHeight="1" x14ac:dyDescent="0.3">
      <c r="B7" s="3" t="s">
        <v>111</v>
      </c>
    </row>
    <row r="8" spans="2:5" ht="114" customHeight="1" x14ac:dyDescent="0.3">
      <c r="B8" s="3" t="s">
        <v>82</v>
      </c>
    </row>
    <row r="9" spans="2:5" s="3" customFormat="1" ht="126" customHeight="1" x14ac:dyDescent="0.25">
      <c r="B9" s="3" t="s">
        <v>83</v>
      </c>
    </row>
    <row r="10" spans="2:5" ht="126" customHeight="1" x14ac:dyDescent="0.3">
      <c r="B10" s="3" t="s">
        <v>84</v>
      </c>
    </row>
    <row r="11" spans="2:5" ht="126" customHeight="1" x14ac:dyDescent="0.3">
      <c r="B11" s="3" t="s">
        <v>85</v>
      </c>
    </row>
    <row r="12" spans="2:5" ht="17.25" hidden="1" customHeight="1" x14ac:dyDescent="0.3"/>
    <row r="13" spans="2:5" ht="17.25" customHeight="1" x14ac:dyDescent="0.3"/>
    <row r="14" spans="2:5" ht="69.75" customHeight="1" x14ac:dyDescent="0.3">
      <c r="B14" s="34" t="s">
        <v>94</v>
      </c>
    </row>
    <row r="15" spans="2:5" ht="17.25" customHeight="1" x14ac:dyDescent="0.3">
      <c r="B15" s="34"/>
    </row>
    <row r="16" spans="2:5" ht="54" customHeight="1" x14ac:dyDescent="0.3">
      <c r="B16" s="41" t="s">
        <v>98</v>
      </c>
      <c r="E16" s="39"/>
    </row>
    <row r="17" spans="2:5" ht="82.5" customHeight="1" x14ac:dyDescent="0.3">
      <c r="B17" s="41" t="s">
        <v>99</v>
      </c>
      <c r="E17"/>
    </row>
    <row r="18" spans="2:5" ht="136.5" customHeight="1" x14ac:dyDescent="0.3">
      <c r="B18" s="41" t="s">
        <v>102</v>
      </c>
      <c r="E18"/>
    </row>
    <row r="19" spans="2:5" ht="96" customHeight="1" x14ac:dyDescent="0.3">
      <c r="B19" s="41" t="s">
        <v>107</v>
      </c>
      <c r="E19" s="35"/>
    </row>
    <row r="20" spans="2:5" ht="72.75" customHeight="1" x14ac:dyDescent="0.3">
      <c r="B20" s="41" t="s">
        <v>100</v>
      </c>
      <c r="E20"/>
    </row>
    <row r="21" spans="2:5" ht="98.25" customHeight="1" x14ac:dyDescent="0.3">
      <c r="B21" s="42" t="s">
        <v>101</v>
      </c>
      <c r="E21" s="36"/>
    </row>
    <row r="22" spans="2:5" x14ac:dyDescent="0.3">
      <c r="B22" s="3"/>
      <c r="E22" s="36"/>
    </row>
    <row r="23" spans="2:5" x14ac:dyDescent="0.3">
      <c r="B23" s="43" t="s">
        <v>80</v>
      </c>
      <c r="E23"/>
    </row>
    <row r="24" spans="2:5" x14ac:dyDescent="0.3">
      <c r="B24" s="43"/>
      <c r="E24" s="36"/>
    </row>
    <row r="25" spans="2:5" x14ac:dyDescent="0.3">
      <c r="B25" s="43" t="s">
        <v>9</v>
      </c>
      <c r="E25"/>
    </row>
    <row r="26" spans="2:5" x14ac:dyDescent="0.3">
      <c r="B26" s="43"/>
      <c r="E26" s="36"/>
    </row>
    <row r="27" spans="2:5" x14ac:dyDescent="0.3">
      <c r="B27" s="43" t="s">
        <v>10</v>
      </c>
      <c r="E27" s="36"/>
    </row>
    <row r="28" spans="2:5" x14ac:dyDescent="0.3">
      <c r="B28" s="43"/>
      <c r="E28" s="36"/>
    </row>
    <row r="29" spans="2:5" x14ac:dyDescent="0.3">
      <c r="B29" s="44" t="s">
        <v>11</v>
      </c>
      <c r="E29" s="36"/>
    </row>
    <row r="30" spans="2:5" x14ac:dyDescent="0.3">
      <c r="B30" s="43"/>
      <c r="E30"/>
    </row>
    <row r="31" spans="2:5" x14ac:dyDescent="0.3">
      <c r="B31" s="44" t="s">
        <v>12</v>
      </c>
      <c r="E31" s="36"/>
    </row>
    <row r="32" spans="2:5" x14ac:dyDescent="0.3">
      <c r="B32" s="43"/>
      <c r="E32"/>
    </row>
    <row r="33" spans="2:5" x14ac:dyDescent="0.3">
      <c r="B33" s="43" t="s">
        <v>13</v>
      </c>
      <c r="E33" s="40"/>
    </row>
    <row r="34" spans="2:5" x14ac:dyDescent="0.3">
      <c r="E34" s="40"/>
    </row>
    <row r="35" spans="2:5" ht="93.6" x14ac:dyDescent="0.3">
      <c r="B35" s="1" t="s">
        <v>14</v>
      </c>
      <c r="E35" s="40"/>
    </row>
    <row r="36" spans="2:5" x14ac:dyDescent="0.3">
      <c r="E36" s="40"/>
    </row>
    <row r="37" spans="2:5" x14ac:dyDescent="0.3">
      <c r="B37" s="1" t="s">
        <v>15</v>
      </c>
    </row>
    <row r="39" spans="2:5" ht="140.4" x14ac:dyDescent="0.3">
      <c r="B39" s="1" t="s">
        <v>16</v>
      </c>
    </row>
    <row r="40" spans="2:5" x14ac:dyDescent="0.3">
      <c r="E40" s="36"/>
    </row>
    <row r="41" spans="2:5" ht="78" x14ac:dyDescent="0.3">
      <c r="B41" s="1" t="s">
        <v>17</v>
      </c>
      <c r="E41"/>
    </row>
    <row r="44" spans="2:5" ht="78" x14ac:dyDescent="0.3">
      <c r="B44" s="1" t="s">
        <v>18</v>
      </c>
    </row>
    <row r="46" spans="2:5" ht="31.2" x14ac:dyDescent="0.3">
      <c r="B46" s="1" t="s">
        <v>19</v>
      </c>
    </row>
    <row r="48" spans="2:5" ht="46.8" x14ac:dyDescent="0.3">
      <c r="B48" s="1" t="s">
        <v>20</v>
      </c>
    </row>
    <row r="50" spans="2:2" ht="31.2" x14ac:dyDescent="0.3">
      <c r="B50" s="1" t="s">
        <v>21</v>
      </c>
    </row>
    <row r="53" spans="2:2" ht="46.8" x14ac:dyDescent="0.3">
      <c r="B53" s="1" t="s">
        <v>22</v>
      </c>
    </row>
    <row r="55" spans="2:2" ht="46.8" x14ac:dyDescent="0.3">
      <c r="B55" s="1" t="s">
        <v>23</v>
      </c>
    </row>
    <row r="57" spans="2:2" x14ac:dyDescent="0.3">
      <c r="B57" s="1" t="s">
        <v>24</v>
      </c>
    </row>
    <row r="60" spans="2:2" x14ac:dyDescent="0.3">
      <c r="B60" s="4" t="s">
        <v>25</v>
      </c>
    </row>
    <row r="61" spans="2:2" x14ac:dyDescent="0.3">
      <c r="B61" s="4"/>
    </row>
    <row r="62" spans="2:2" ht="93.6" x14ac:dyDescent="0.3">
      <c r="B62" s="4" t="s">
        <v>26</v>
      </c>
    </row>
    <row r="63" spans="2:2" x14ac:dyDescent="0.3">
      <c r="B63" s="4"/>
    </row>
    <row r="64" spans="2:2" ht="156" x14ac:dyDescent="0.3">
      <c r="B64" s="4" t="s">
        <v>27</v>
      </c>
    </row>
    <row r="65" spans="2:2" x14ac:dyDescent="0.3">
      <c r="B65" s="4"/>
    </row>
    <row r="66" spans="2:2" x14ac:dyDescent="0.3">
      <c r="B66" s="5" t="s">
        <v>28</v>
      </c>
    </row>
    <row r="68" spans="2:2" x14ac:dyDescent="0.3">
      <c r="B68" s="5" t="s">
        <v>29</v>
      </c>
    </row>
    <row r="70" spans="2:2" ht="78" x14ac:dyDescent="0.3">
      <c r="B70" s="5" t="s">
        <v>30</v>
      </c>
    </row>
    <row r="72" spans="2:2" x14ac:dyDescent="0.3">
      <c r="B72" s="5" t="s">
        <v>31</v>
      </c>
    </row>
    <row r="74" spans="2:2" x14ac:dyDescent="0.3">
      <c r="B74" s="5" t="s">
        <v>32</v>
      </c>
    </row>
    <row r="76" spans="2:2" x14ac:dyDescent="0.3">
      <c r="B76" s="5" t="s">
        <v>33</v>
      </c>
    </row>
    <row r="78" spans="2:2" ht="31.2" x14ac:dyDescent="0.3">
      <c r="B78" s="5" t="s">
        <v>34</v>
      </c>
    </row>
    <row r="80" spans="2:2" x14ac:dyDescent="0.3">
      <c r="B80" s="5" t="s">
        <v>35</v>
      </c>
    </row>
    <row r="82" spans="2:2" ht="93.6" x14ac:dyDescent="0.3">
      <c r="B82" s="5" t="s">
        <v>36</v>
      </c>
    </row>
    <row r="84" spans="2:2" x14ac:dyDescent="0.3">
      <c r="B84" s="5" t="s">
        <v>37</v>
      </c>
    </row>
    <row r="86" spans="2:2" ht="93.6" x14ac:dyDescent="0.3">
      <c r="B86" s="5" t="s">
        <v>38</v>
      </c>
    </row>
    <row r="88" spans="2:2" x14ac:dyDescent="0.3">
      <c r="B88" s="5" t="s">
        <v>39</v>
      </c>
    </row>
    <row r="90" spans="2:2" ht="46.8" x14ac:dyDescent="0.3">
      <c r="B90" s="5" t="s">
        <v>40</v>
      </c>
    </row>
    <row r="92" spans="2:2" x14ac:dyDescent="0.3">
      <c r="B92" s="5" t="s">
        <v>41</v>
      </c>
    </row>
    <row r="94" spans="2:2" ht="93.6" x14ac:dyDescent="0.3">
      <c r="B94" s="5" t="s">
        <v>42</v>
      </c>
    </row>
    <row r="96" spans="2:2" x14ac:dyDescent="0.3">
      <c r="B96" s="5" t="s">
        <v>43</v>
      </c>
    </row>
    <row r="98" spans="2:2" ht="78" x14ac:dyDescent="0.3">
      <c r="B98" s="5" t="s">
        <v>44</v>
      </c>
    </row>
    <row r="100" spans="2:2" x14ac:dyDescent="0.3">
      <c r="B100" s="5" t="s">
        <v>45</v>
      </c>
    </row>
    <row r="102" spans="2:2" ht="109.2" x14ac:dyDescent="0.3">
      <c r="B102" s="5" t="s">
        <v>46</v>
      </c>
    </row>
    <row r="104" spans="2:2" x14ac:dyDescent="0.3">
      <c r="B104" s="5" t="s">
        <v>47</v>
      </c>
    </row>
    <row r="106" spans="2:2" ht="31.2" x14ac:dyDescent="0.3">
      <c r="B106" s="5" t="s">
        <v>48</v>
      </c>
    </row>
    <row r="108" spans="2:2" x14ac:dyDescent="0.3">
      <c r="B108" s="5" t="s">
        <v>49</v>
      </c>
    </row>
    <row r="110" spans="2:2" ht="62.4" x14ac:dyDescent="0.3">
      <c r="B110" s="5" t="s">
        <v>50</v>
      </c>
    </row>
    <row r="112" spans="2:2" x14ac:dyDescent="0.3">
      <c r="B112" s="5"/>
    </row>
    <row r="114" spans="2:2" ht="31.2" x14ac:dyDescent="0.3">
      <c r="B114" s="5" t="s">
        <v>51</v>
      </c>
    </row>
    <row r="116" spans="2:2" x14ac:dyDescent="0.3">
      <c r="B116" s="5" t="s">
        <v>52</v>
      </c>
    </row>
    <row r="118" spans="2:2" x14ac:dyDescent="0.3">
      <c r="B118" s="5" t="s">
        <v>53</v>
      </c>
    </row>
    <row r="120" spans="2:2" ht="46.8" x14ac:dyDescent="0.3">
      <c r="B120" s="5" t="s">
        <v>54</v>
      </c>
    </row>
    <row r="122" spans="2:2" x14ac:dyDescent="0.3">
      <c r="B122" s="5" t="s">
        <v>55</v>
      </c>
    </row>
    <row r="124" spans="2:2" x14ac:dyDescent="0.3">
      <c r="B124" s="5" t="s">
        <v>56</v>
      </c>
    </row>
    <row r="126" spans="2:2" x14ac:dyDescent="0.3">
      <c r="B126" s="5" t="s">
        <v>57</v>
      </c>
    </row>
    <row r="128" spans="2:2" x14ac:dyDescent="0.3">
      <c r="B128" s="5" t="s">
        <v>58</v>
      </c>
    </row>
    <row r="130" spans="2:2" x14ac:dyDescent="0.3">
      <c r="B130" s="5" t="s">
        <v>59</v>
      </c>
    </row>
    <row r="132" spans="2:2" ht="31.2" x14ac:dyDescent="0.3">
      <c r="B132" s="5" t="s">
        <v>60</v>
      </c>
    </row>
    <row r="134" spans="2:2" x14ac:dyDescent="0.3">
      <c r="B134" s="5" t="s">
        <v>61</v>
      </c>
    </row>
    <row r="136" spans="2:2" x14ac:dyDescent="0.3">
      <c r="B136" s="5" t="s">
        <v>62</v>
      </c>
    </row>
    <row r="138" spans="2:2" ht="46.8" x14ac:dyDescent="0.3">
      <c r="B138" s="5" t="s">
        <v>63</v>
      </c>
    </row>
    <row r="140" spans="2:2" x14ac:dyDescent="0.3">
      <c r="B140" s="5" t="s">
        <v>64</v>
      </c>
    </row>
    <row r="142" spans="2:2" x14ac:dyDescent="0.3">
      <c r="B142" s="5" t="s">
        <v>65</v>
      </c>
    </row>
    <row r="144" spans="2:2" ht="78" x14ac:dyDescent="0.3">
      <c r="B144" s="5" t="s">
        <v>66</v>
      </c>
    </row>
    <row r="146" spans="2:2" x14ac:dyDescent="0.3">
      <c r="B146" s="5" t="s">
        <v>67</v>
      </c>
    </row>
    <row r="148" spans="2:2" x14ac:dyDescent="0.3">
      <c r="B148" s="5" t="s">
        <v>68</v>
      </c>
    </row>
    <row r="150" spans="2:2" ht="78" x14ac:dyDescent="0.3">
      <c r="B150" s="5" t="s">
        <v>69</v>
      </c>
    </row>
    <row r="152" spans="2:2" x14ac:dyDescent="0.3">
      <c r="B152" s="5" t="s">
        <v>70</v>
      </c>
    </row>
    <row r="154" spans="2:2" x14ac:dyDescent="0.3">
      <c r="B154" s="5" t="s">
        <v>71</v>
      </c>
    </row>
    <row r="156" spans="2:2" ht="78" x14ac:dyDescent="0.3">
      <c r="B156" s="5" t="s">
        <v>72</v>
      </c>
    </row>
    <row r="158" spans="2:2" x14ac:dyDescent="0.3">
      <c r="B158" s="5" t="s">
        <v>73</v>
      </c>
    </row>
    <row r="160" spans="2:2" x14ac:dyDescent="0.3">
      <c r="B160" s="5" t="s">
        <v>74</v>
      </c>
    </row>
    <row r="162" spans="2:2" ht="62.4" x14ac:dyDescent="0.3">
      <c r="B162" s="5" t="s">
        <v>75</v>
      </c>
    </row>
    <row r="164" spans="2:2" x14ac:dyDescent="0.3">
      <c r="B164" s="5" t="s">
        <v>76</v>
      </c>
    </row>
    <row r="166" spans="2:2" ht="78" x14ac:dyDescent="0.3">
      <c r="B166" s="5" t="s">
        <v>77</v>
      </c>
    </row>
    <row r="167" spans="2:2" x14ac:dyDescent="0.3">
      <c r="B167" s="4"/>
    </row>
    <row r="169" spans="2:2" x14ac:dyDescent="0.3">
      <c r="B169" s="4" t="s">
        <v>78</v>
      </c>
    </row>
    <row r="170" spans="2:2" x14ac:dyDescent="0.3">
      <c r="B170" s="4" t="s">
        <v>79</v>
      </c>
    </row>
  </sheetData>
  <sheetProtection sheet="1" objects="1" scenarios="1"/>
  <hyperlinks>
    <hyperlink ref="B31" r:id="rId1"/>
    <hyperlink ref="B2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4"/>
  <sheetViews>
    <sheetView showZeros="0" tabSelected="1" topLeftCell="L1" zoomScale="90" zoomScaleNormal="90" workbookViewId="0">
      <selection activeCell="AD4" sqref="AD4:AF4"/>
    </sheetView>
  </sheetViews>
  <sheetFormatPr defaultColWidth="9.109375" defaultRowHeight="15.6" x14ac:dyDescent="0.3"/>
  <cols>
    <col min="1" max="1" width="9.109375" style="9" hidden="1" customWidth="1"/>
    <col min="2" max="2" width="18" style="9" hidden="1" customWidth="1"/>
    <col min="3" max="3" width="14.33203125" style="9" hidden="1" customWidth="1"/>
    <col min="4" max="4" width="14" style="9" hidden="1" customWidth="1"/>
    <col min="5" max="5" width="12.88671875" style="9" hidden="1" customWidth="1"/>
    <col min="6" max="6" width="11.44140625" style="9" hidden="1" customWidth="1"/>
    <col min="7" max="11" width="11" style="9" hidden="1" customWidth="1"/>
    <col min="12" max="12" width="0.88671875" style="22" customWidth="1"/>
    <col min="13" max="13" width="7.77734375" style="9" customWidth="1"/>
    <col min="14" max="14" width="9.109375" style="9" customWidth="1"/>
    <col min="15" max="15" width="5.5546875" style="9" customWidth="1"/>
    <col min="16" max="16" width="9.109375" style="9" customWidth="1"/>
    <col min="17" max="17" width="5.88671875" style="9" customWidth="1"/>
    <col min="18" max="18" width="9.109375" style="9" customWidth="1"/>
    <col min="19" max="19" width="5.6640625" style="9" customWidth="1"/>
    <col min="20" max="20" width="9.109375" style="9" customWidth="1"/>
    <col min="21" max="21" width="5.33203125" style="9" customWidth="1"/>
    <col min="22" max="22" width="9.109375" style="9" customWidth="1"/>
    <col min="23" max="23" width="15.77734375" style="9" customWidth="1"/>
    <col min="24" max="24" width="15.77734375" style="20" customWidth="1"/>
    <col min="25" max="25" width="15.77734375" style="6" customWidth="1"/>
    <col min="26" max="26" width="15.77734375" style="20" customWidth="1"/>
    <col min="27" max="27" width="15.5546875" customWidth="1"/>
    <col min="28" max="28" width="10.21875" style="9" customWidth="1"/>
    <col min="29" max="29" width="4.88671875" style="48" customWidth="1"/>
    <col min="30" max="30" width="5" style="48" customWidth="1"/>
    <col min="31" max="31" width="3.5546875" style="9" customWidth="1"/>
    <col min="32" max="32" width="5.77734375" style="9" customWidth="1"/>
    <col min="33" max="33" width="1.21875" style="9" customWidth="1"/>
    <col min="34" max="16384" width="9.109375" style="9"/>
  </cols>
  <sheetData>
    <row r="1" spans="1:32" ht="6" customHeight="1" thickBot="1" x14ac:dyDescent="0.35"/>
    <row r="2" spans="1:32" s="23" customFormat="1" ht="27" customHeight="1" thickTop="1" thickBot="1" x14ac:dyDescent="0.35">
      <c r="L2" s="24"/>
      <c r="M2" s="96" t="s">
        <v>110</v>
      </c>
      <c r="N2" s="97"/>
      <c r="O2" s="97"/>
      <c r="P2" s="97"/>
      <c r="Q2" s="97"/>
      <c r="R2" s="97"/>
      <c r="S2" s="97"/>
      <c r="T2" s="97"/>
      <c r="U2" s="97"/>
      <c r="V2" s="97"/>
      <c r="W2" s="97"/>
      <c r="X2" s="97"/>
      <c r="Y2" s="97"/>
      <c r="Z2" s="97"/>
      <c r="AA2" s="97"/>
      <c r="AB2" s="97"/>
      <c r="AC2" s="97"/>
      <c r="AD2" s="97"/>
      <c r="AE2" s="97"/>
      <c r="AF2" s="98"/>
    </row>
    <row r="3" spans="1:32" s="23" customFormat="1" ht="27" customHeight="1" thickTop="1" thickBot="1" x14ac:dyDescent="0.35">
      <c r="L3" s="24"/>
      <c r="M3" s="99" t="s">
        <v>109</v>
      </c>
      <c r="N3" s="100"/>
      <c r="O3" s="100"/>
      <c r="P3" s="100"/>
      <c r="Q3" s="100"/>
      <c r="R3" s="100"/>
      <c r="S3" s="100"/>
      <c r="T3" s="100"/>
      <c r="U3" s="100"/>
      <c r="V3" s="101"/>
      <c r="W3" s="60" t="s">
        <v>91</v>
      </c>
      <c r="X3" s="59" t="s">
        <v>92</v>
      </c>
      <c r="Y3" s="59" t="s">
        <v>108</v>
      </c>
      <c r="Z3" s="59" t="s">
        <v>97</v>
      </c>
      <c r="AA3" s="80" t="s">
        <v>96</v>
      </c>
      <c r="AB3" s="89" t="s">
        <v>8</v>
      </c>
      <c r="AC3" s="90"/>
      <c r="AD3" s="90" t="s">
        <v>7</v>
      </c>
      <c r="AE3" s="90"/>
      <c r="AF3" s="91"/>
    </row>
    <row r="4" spans="1:32" s="23" customFormat="1" ht="27" customHeight="1" thickTop="1" thickBot="1" x14ac:dyDescent="0.35">
      <c r="L4" s="24"/>
      <c r="M4" s="102" t="s">
        <v>113</v>
      </c>
      <c r="N4" s="103"/>
      <c r="O4" s="103"/>
      <c r="P4" s="103"/>
      <c r="Q4" s="103"/>
      <c r="R4" s="103"/>
      <c r="S4" s="103"/>
      <c r="T4" s="103"/>
      <c r="U4" s="103"/>
      <c r="V4" s="104"/>
      <c r="W4" s="79"/>
      <c r="X4" s="61"/>
      <c r="Y4" s="61"/>
      <c r="Z4" s="61"/>
      <c r="AA4" s="62"/>
      <c r="AB4" s="92"/>
      <c r="AC4" s="93"/>
      <c r="AD4" s="94"/>
      <c r="AE4" s="94"/>
      <c r="AF4" s="95"/>
    </row>
    <row r="5" spans="1:32" s="6" customFormat="1" ht="23.25" customHeight="1" thickTop="1" thickBot="1" x14ac:dyDescent="0.35">
      <c r="B5" s="8"/>
      <c r="C5" s="8"/>
      <c r="D5" s="7"/>
      <c r="E5" s="7"/>
      <c r="F5" s="7"/>
      <c r="G5" s="7"/>
      <c r="H5" s="7"/>
      <c r="I5" s="7"/>
      <c r="J5" s="7"/>
      <c r="K5" s="7"/>
      <c r="L5" s="8"/>
      <c r="M5" s="87" t="s">
        <v>105</v>
      </c>
      <c r="N5" s="88"/>
      <c r="O5" s="88"/>
      <c r="P5" s="88"/>
      <c r="Q5" s="88"/>
      <c r="R5" s="88"/>
      <c r="S5" s="88"/>
      <c r="T5" s="88"/>
      <c r="U5" s="88"/>
      <c r="V5" s="88"/>
      <c r="W5" s="88"/>
      <c r="X5" s="88"/>
      <c r="Y5" s="88"/>
      <c r="Z5" s="88"/>
      <c r="AA5" s="88"/>
      <c r="AB5" s="88"/>
      <c r="AC5" s="88"/>
      <c r="AD5" s="88"/>
      <c r="AE5" s="88"/>
      <c r="AF5" s="88"/>
    </row>
    <row r="6" spans="1:32" s="47" customFormat="1" ht="16.8" thickTop="1" thickBot="1" x14ac:dyDescent="0.3">
      <c r="A6" s="63" t="s">
        <v>0</v>
      </c>
      <c r="B6" s="64" t="s">
        <v>2</v>
      </c>
      <c r="C6" s="64" t="s">
        <v>1</v>
      </c>
      <c r="D6" s="64" t="s">
        <v>3</v>
      </c>
      <c r="E6" s="64" t="s">
        <v>4</v>
      </c>
      <c r="F6" s="64" t="s">
        <v>5</v>
      </c>
      <c r="G6" s="64" t="s">
        <v>6</v>
      </c>
      <c r="H6" s="65" t="s">
        <v>3</v>
      </c>
      <c r="I6" s="66" t="s">
        <v>4</v>
      </c>
      <c r="J6" s="66" t="s">
        <v>5</v>
      </c>
      <c r="K6" s="67" t="s">
        <v>6</v>
      </c>
      <c r="L6" s="68"/>
      <c r="M6" s="81" t="s">
        <v>93</v>
      </c>
      <c r="N6" s="82"/>
      <c r="O6" s="82"/>
      <c r="P6" s="82"/>
      <c r="Q6" s="82"/>
      <c r="R6" s="82"/>
      <c r="S6" s="82"/>
      <c r="T6" s="82"/>
      <c r="U6" s="82"/>
      <c r="V6" s="83"/>
      <c r="W6" s="69" t="s">
        <v>91</v>
      </c>
      <c r="X6" s="70" t="s">
        <v>92</v>
      </c>
      <c r="Y6" s="71" t="s">
        <v>108</v>
      </c>
      <c r="Z6" s="72" t="s">
        <v>97</v>
      </c>
      <c r="AA6" s="71" t="s">
        <v>96</v>
      </c>
      <c r="AB6" s="84" t="s">
        <v>112</v>
      </c>
      <c r="AC6" s="85"/>
      <c r="AD6" s="85"/>
      <c r="AE6" s="85"/>
      <c r="AF6" s="86"/>
    </row>
    <row r="7" spans="1:32" ht="15.75" customHeight="1" thickTop="1" x14ac:dyDescent="0.3">
      <c r="A7" s="10">
        <v>0</v>
      </c>
      <c r="B7" s="11">
        <f t="shared" ref="B7:B70" si="0">0.1^A7</f>
        <v>1</v>
      </c>
      <c r="C7" s="12">
        <v>0</v>
      </c>
      <c r="D7" s="12">
        <f>C7/24</f>
        <v>0</v>
      </c>
      <c r="E7" s="12">
        <f>D7/7</f>
        <v>0</v>
      </c>
      <c r="F7" s="12">
        <f>D7/30.4375</f>
        <v>0</v>
      </c>
      <c r="G7" s="12">
        <f t="shared" ref="G7:G70" si="1">D7/365.25</f>
        <v>0</v>
      </c>
      <c r="H7" s="13">
        <f t="shared" ref="H7:H38" si="2">TRUNC(C7/$D$93)</f>
        <v>0</v>
      </c>
      <c r="I7" s="14">
        <f t="shared" ref="I7:I38" si="3">TRUNC(C7/$E$93)</f>
        <v>0</v>
      </c>
      <c r="J7" s="14">
        <f t="shared" ref="J7:J38" si="4">TRUNC(C7/$F$93)</f>
        <v>0</v>
      </c>
      <c r="K7" s="14">
        <f t="shared" ref="K7:K38" si="5">TRUNC(C7/$G$93)</f>
        <v>0</v>
      </c>
      <c r="L7" s="29"/>
      <c r="M7" s="30">
        <f t="shared" ref="M7:M66" si="6">TRUNC(C7/8766)</f>
        <v>0</v>
      </c>
      <c r="N7" s="27" t="s">
        <v>86</v>
      </c>
      <c r="O7" s="25">
        <f t="shared" ref="O7:O38" si="7">TRUNC(((C7-(M7*$G$93))/$F$93))</f>
        <v>0</v>
      </c>
      <c r="P7" s="27" t="s">
        <v>87</v>
      </c>
      <c r="Q7" s="25">
        <f t="shared" ref="Q7:Q38" si="8">TRUNC((C7-((M7*$G$93)+(O7*$F$93)))/$E$93)</f>
        <v>0</v>
      </c>
      <c r="R7" s="27" t="s">
        <v>88</v>
      </c>
      <c r="S7" s="25">
        <f t="shared" ref="S7:S38" si="9">TRUNC(((C7-((M7*$G$93)+(O7*$F$93)+(Q7*$E$93)))/$D$93))</f>
        <v>0</v>
      </c>
      <c r="T7" s="27" t="s">
        <v>89</v>
      </c>
      <c r="U7" s="25">
        <f t="shared" ref="U7:U38" si="10">TRUNC(((C7-((M7*$G$93)+(O7*$F$93)+(Q7*$E$93)+(S7*$D$93)))))</f>
        <v>0</v>
      </c>
      <c r="V7" s="31" t="s">
        <v>90</v>
      </c>
      <c r="W7" s="37">
        <f>IF(W4&gt;0,W4,IF(X4&gt;0,X4*1000,IF(Y4&gt;0,Y4*100000,IF(Z4&gt;0,Z4*100,AA4*0.01))))</f>
        <v>0</v>
      </c>
      <c r="X7" s="45">
        <f t="shared" ref="X7:X70" si="11">W7/1000</f>
        <v>0</v>
      </c>
      <c r="Y7" s="73">
        <f>W7/100000</f>
        <v>0</v>
      </c>
      <c r="Z7" s="73">
        <f t="shared" ref="Z7:Z38" si="12">W7*0.01</f>
        <v>0</v>
      </c>
      <c r="AA7" s="74">
        <f t="shared" ref="AA7:AA38" si="13">W7*10</f>
        <v>0</v>
      </c>
      <c r="AB7" s="57" t="str">
        <f t="shared" ref="AB7:AB38" si="14">IF($AB$4=0,"",LEFT(TEXT($AD$4+$AB$4+(C7/24),"HH:MM AM/PM ddd mmm dd yyyy"),8))</f>
        <v/>
      </c>
      <c r="AC7" s="56" t="str">
        <f t="shared" ref="AC7:AC38" si="15">IF($AB$4=0,"",MID(TEXT($AD$4+$AB$4+(C7/24),"HH:MM AM/PM ddd mmm dd yyyy"),9,4))</f>
        <v/>
      </c>
      <c r="AD7" s="56" t="str">
        <f t="shared" ref="AD7:AD38" si="16">IF(AB$4=0,"",MID(TEXT($AD$4+$AB$4+(C7/24),"HH:MM AM/PM ddd mmm dd yyyy"),13,4))</f>
        <v/>
      </c>
      <c r="AE7" s="57" t="str">
        <f t="shared" ref="AE7:AE38" si="17">IF($AB$4=0,"",MID(TEXT($AD$4+$AB$4+(C7/24),"HH:MM AM/PM ddd mmm dd yyyy"),18,2))</f>
        <v/>
      </c>
      <c r="AF7" s="58" t="str">
        <f t="shared" ref="AF7:AF38" si="18">IF($AB$4=0,"",RIGHT(TEXT($AD$4+$AB$4+(C7/24),"HH:MM AM/PM ddd mmm dd yyyy"),4))</f>
        <v/>
      </c>
    </row>
    <row r="8" spans="1:32" ht="15.75" customHeight="1" x14ac:dyDescent="0.3">
      <c r="A8" s="15">
        <v>0.1</v>
      </c>
      <c r="B8" s="16">
        <f t="shared" si="0"/>
        <v>0.79432823472428149</v>
      </c>
      <c r="C8" s="17">
        <f t="shared" ref="C8:C71" si="19">7^A8</f>
        <v>1.2148140440390669</v>
      </c>
      <c r="D8" s="17">
        <f t="shared" ref="D8:D71" si="20">C8/24</f>
        <v>5.0617251834961123E-2</v>
      </c>
      <c r="E8" s="17">
        <f t="shared" ref="E8:E71" si="21">D8/7</f>
        <v>7.2310359764230173E-3</v>
      </c>
      <c r="F8" s="17">
        <f t="shared" ref="F8:F71" si="22">D8/30.4375</f>
        <v>1.6629897933457454E-3</v>
      </c>
      <c r="G8" s="17">
        <f t="shared" si="1"/>
        <v>1.3858248277881212E-4</v>
      </c>
      <c r="H8" s="18">
        <f t="shared" si="2"/>
        <v>0</v>
      </c>
      <c r="I8" s="19">
        <f t="shared" si="3"/>
        <v>0</v>
      </c>
      <c r="J8" s="19">
        <f t="shared" si="4"/>
        <v>0</v>
      </c>
      <c r="K8" s="19">
        <f t="shared" si="5"/>
        <v>0</v>
      </c>
      <c r="L8" s="29"/>
      <c r="M8" s="32">
        <f t="shared" si="6"/>
        <v>0</v>
      </c>
      <c r="N8" s="28" t="s">
        <v>86</v>
      </c>
      <c r="O8" s="26">
        <f t="shared" si="7"/>
        <v>0</v>
      </c>
      <c r="P8" s="28" t="s">
        <v>87</v>
      </c>
      <c r="Q8" s="26">
        <f t="shared" si="8"/>
        <v>0</v>
      </c>
      <c r="R8" s="28" t="s">
        <v>88</v>
      </c>
      <c r="S8" s="26">
        <f t="shared" si="9"/>
        <v>0</v>
      </c>
      <c r="T8" s="28" t="s">
        <v>89</v>
      </c>
      <c r="U8" s="26">
        <f t="shared" si="10"/>
        <v>1</v>
      </c>
      <c r="V8" s="33" t="s">
        <v>90</v>
      </c>
      <c r="W8" s="38">
        <f t="shared" ref="W8:W39" si="23">($W$7*B8)</f>
        <v>0</v>
      </c>
      <c r="X8" s="46">
        <f t="shared" si="11"/>
        <v>0</v>
      </c>
      <c r="Y8" s="75">
        <f t="shared" ref="Y8:Y71" si="24">W8/100000</f>
        <v>0</v>
      </c>
      <c r="Z8" s="75">
        <f t="shared" si="12"/>
        <v>0</v>
      </c>
      <c r="AA8" s="76">
        <f t="shared" si="13"/>
        <v>0</v>
      </c>
      <c r="AB8" s="54" t="str">
        <f t="shared" si="14"/>
        <v/>
      </c>
      <c r="AC8" s="53" t="str">
        <f t="shared" si="15"/>
        <v/>
      </c>
      <c r="AD8" s="53" t="str">
        <f t="shared" si="16"/>
        <v/>
      </c>
      <c r="AE8" s="54" t="str">
        <f t="shared" si="17"/>
        <v/>
      </c>
      <c r="AF8" s="55" t="str">
        <f t="shared" si="18"/>
        <v/>
      </c>
    </row>
    <row r="9" spans="1:32" ht="15.75" customHeight="1" x14ac:dyDescent="0.3">
      <c r="A9" s="15">
        <f>A8+0.1</f>
        <v>0.2</v>
      </c>
      <c r="B9" s="16">
        <f t="shared" si="0"/>
        <v>0.63095734448019325</v>
      </c>
      <c r="C9" s="17">
        <f t="shared" si="19"/>
        <v>1.475773161594552</v>
      </c>
      <c r="D9" s="17">
        <f t="shared" si="20"/>
        <v>6.1490548399772998E-2</v>
      </c>
      <c r="E9" s="17">
        <f t="shared" si="21"/>
        <v>8.7843640571104286E-3</v>
      </c>
      <c r="F9" s="17">
        <f t="shared" si="22"/>
        <v>2.0202233560500369E-3</v>
      </c>
      <c r="G9" s="17">
        <f t="shared" si="1"/>
        <v>1.6835194633750309E-4</v>
      </c>
      <c r="H9" s="18">
        <f t="shared" si="2"/>
        <v>0</v>
      </c>
      <c r="I9" s="19">
        <f t="shared" si="3"/>
        <v>0</v>
      </c>
      <c r="J9" s="19">
        <f t="shared" si="4"/>
        <v>0</v>
      </c>
      <c r="K9" s="19">
        <f t="shared" si="5"/>
        <v>0</v>
      </c>
      <c r="L9" s="29"/>
      <c r="M9" s="32">
        <f t="shared" si="6"/>
        <v>0</v>
      </c>
      <c r="N9" s="28" t="s">
        <v>86</v>
      </c>
      <c r="O9" s="26">
        <f t="shared" si="7"/>
        <v>0</v>
      </c>
      <c r="P9" s="28" t="s">
        <v>87</v>
      </c>
      <c r="Q9" s="26">
        <f t="shared" si="8"/>
        <v>0</v>
      </c>
      <c r="R9" s="28" t="s">
        <v>88</v>
      </c>
      <c r="S9" s="26">
        <f t="shared" si="9"/>
        <v>0</v>
      </c>
      <c r="T9" s="28" t="s">
        <v>89</v>
      </c>
      <c r="U9" s="26">
        <f t="shared" si="10"/>
        <v>1</v>
      </c>
      <c r="V9" s="33" t="s">
        <v>90</v>
      </c>
      <c r="W9" s="38">
        <f t="shared" si="23"/>
        <v>0</v>
      </c>
      <c r="X9" s="46">
        <f t="shared" si="11"/>
        <v>0</v>
      </c>
      <c r="Y9" s="75">
        <f t="shared" si="24"/>
        <v>0</v>
      </c>
      <c r="Z9" s="75">
        <f t="shared" si="12"/>
        <v>0</v>
      </c>
      <c r="AA9" s="76">
        <f t="shared" si="13"/>
        <v>0</v>
      </c>
      <c r="AB9" s="54" t="str">
        <f t="shared" si="14"/>
        <v/>
      </c>
      <c r="AC9" s="53" t="str">
        <f t="shared" si="15"/>
        <v/>
      </c>
      <c r="AD9" s="53" t="str">
        <f t="shared" si="16"/>
        <v/>
      </c>
      <c r="AE9" s="54" t="str">
        <f t="shared" si="17"/>
        <v/>
      </c>
      <c r="AF9" s="55" t="str">
        <f t="shared" si="18"/>
        <v/>
      </c>
    </row>
    <row r="10" spans="1:32" ht="15.75" customHeight="1" x14ac:dyDescent="0.3">
      <c r="A10" s="15">
        <f t="shared" ref="A10:A73" si="25">A9+0.1</f>
        <v>0.30000000000000004</v>
      </c>
      <c r="B10" s="16">
        <f t="shared" si="0"/>
        <v>0.50118723362727224</v>
      </c>
      <c r="C10" s="17">
        <f t="shared" si="19"/>
        <v>1.7927899625209973</v>
      </c>
      <c r="D10" s="17">
        <f t="shared" si="20"/>
        <v>7.4699581771708226E-2</v>
      </c>
      <c r="E10" s="17">
        <f t="shared" si="21"/>
        <v>1.0671368824529747E-2</v>
      </c>
      <c r="F10" s="17">
        <f t="shared" si="22"/>
        <v>2.4541957050253217E-3</v>
      </c>
      <c r="G10" s="17">
        <f t="shared" si="1"/>
        <v>2.0451630875211013E-4</v>
      </c>
      <c r="H10" s="18">
        <f t="shared" si="2"/>
        <v>0</v>
      </c>
      <c r="I10" s="19">
        <f t="shared" si="3"/>
        <v>0</v>
      </c>
      <c r="J10" s="19">
        <f t="shared" si="4"/>
        <v>0</v>
      </c>
      <c r="K10" s="19">
        <f t="shared" si="5"/>
        <v>0</v>
      </c>
      <c r="L10" s="29"/>
      <c r="M10" s="32">
        <f t="shared" si="6"/>
        <v>0</v>
      </c>
      <c r="N10" s="28" t="s">
        <v>86</v>
      </c>
      <c r="O10" s="26">
        <f t="shared" si="7"/>
        <v>0</v>
      </c>
      <c r="P10" s="28" t="s">
        <v>87</v>
      </c>
      <c r="Q10" s="26">
        <f t="shared" si="8"/>
        <v>0</v>
      </c>
      <c r="R10" s="28" t="s">
        <v>88</v>
      </c>
      <c r="S10" s="26">
        <f t="shared" si="9"/>
        <v>0</v>
      </c>
      <c r="T10" s="28" t="s">
        <v>89</v>
      </c>
      <c r="U10" s="26">
        <f t="shared" si="10"/>
        <v>1</v>
      </c>
      <c r="V10" s="33" t="s">
        <v>90</v>
      </c>
      <c r="W10" s="38">
        <f t="shared" si="23"/>
        <v>0</v>
      </c>
      <c r="X10" s="46">
        <f t="shared" si="11"/>
        <v>0</v>
      </c>
      <c r="Y10" s="75">
        <f t="shared" si="24"/>
        <v>0</v>
      </c>
      <c r="Z10" s="75">
        <f t="shared" si="12"/>
        <v>0</v>
      </c>
      <c r="AA10" s="76">
        <f t="shared" si="13"/>
        <v>0</v>
      </c>
      <c r="AB10" s="54" t="str">
        <f t="shared" si="14"/>
        <v/>
      </c>
      <c r="AC10" s="53" t="str">
        <f t="shared" si="15"/>
        <v/>
      </c>
      <c r="AD10" s="53" t="str">
        <f t="shared" si="16"/>
        <v/>
      </c>
      <c r="AE10" s="54" t="str">
        <f t="shared" si="17"/>
        <v/>
      </c>
      <c r="AF10" s="55" t="str">
        <f t="shared" si="18"/>
        <v/>
      </c>
    </row>
    <row r="11" spans="1:32" ht="15.75" customHeight="1" x14ac:dyDescent="0.3">
      <c r="A11" s="15">
        <f t="shared" si="25"/>
        <v>0.4</v>
      </c>
      <c r="B11" s="16">
        <f t="shared" si="0"/>
        <v>0.39810717055349726</v>
      </c>
      <c r="C11" s="17">
        <f t="shared" si="19"/>
        <v>2.1779064244827797</v>
      </c>
      <c r="D11" s="17">
        <f t="shared" si="20"/>
        <v>9.0746101020115821E-2</v>
      </c>
      <c r="E11" s="17">
        <f t="shared" si="21"/>
        <v>1.2963728717159404E-2</v>
      </c>
      <c r="F11" s="17">
        <f t="shared" si="22"/>
        <v>2.9813914092851196E-3</v>
      </c>
      <c r="G11" s="17">
        <f t="shared" si="1"/>
        <v>2.484492841070933E-4</v>
      </c>
      <c r="H11" s="18">
        <f t="shared" si="2"/>
        <v>0</v>
      </c>
      <c r="I11" s="19">
        <f t="shared" si="3"/>
        <v>0</v>
      </c>
      <c r="J11" s="19">
        <f t="shared" si="4"/>
        <v>0</v>
      </c>
      <c r="K11" s="19">
        <f t="shared" si="5"/>
        <v>0</v>
      </c>
      <c r="L11" s="29"/>
      <c r="M11" s="32">
        <f t="shared" si="6"/>
        <v>0</v>
      </c>
      <c r="N11" s="28" t="s">
        <v>86</v>
      </c>
      <c r="O11" s="26">
        <f t="shared" si="7"/>
        <v>0</v>
      </c>
      <c r="P11" s="28" t="s">
        <v>87</v>
      </c>
      <c r="Q11" s="26">
        <f t="shared" si="8"/>
        <v>0</v>
      </c>
      <c r="R11" s="28" t="s">
        <v>88</v>
      </c>
      <c r="S11" s="26">
        <f t="shared" si="9"/>
        <v>0</v>
      </c>
      <c r="T11" s="28" t="s">
        <v>89</v>
      </c>
      <c r="U11" s="26">
        <f t="shared" si="10"/>
        <v>2</v>
      </c>
      <c r="V11" s="33" t="s">
        <v>90</v>
      </c>
      <c r="W11" s="38">
        <f t="shared" si="23"/>
        <v>0</v>
      </c>
      <c r="X11" s="46">
        <f t="shared" si="11"/>
        <v>0</v>
      </c>
      <c r="Y11" s="75">
        <f t="shared" si="24"/>
        <v>0</v>
      </c>
      <c r="Z11" s="75">
        <f t="shared" si="12"/>
        <v>0</v>
      </c>
      <c r="AA11" s="76">
        <f t="shared" si="13"/>
        <v>0</v>
      </c>
      <c r="AB11" s="54" t="str">
        <f t="shared" si="14"/>
        <v/>
      </c>
      <c r="AC11" s="53" t="str">
        <f t="shared" si="15"/>
        <v/>
      </c>
      <c r="AD11" s="53" t="str">
        <f t="shared" si="16"/>
        <v/>
      </c>
      <c r="AE11" s="54" t="str">
        <f t="shared" si="17"/>
        <v/>
      </c>
      <c r="AF11" s="55" t="str">
        <f t="shared" si="18"/>
        <v/>
      </c>
    </row>
    <row r="12" spans="1:32" ht="15.75" customHeight="1" x14ac:dyDescent="0.3">
      <c r="A12" s="15">
        <f t="shared" si="25"/>
        <v>0.5</v>
      </c>
      <c r="B12" s="16">
        <f t="shared" si="0"/>
        <v>0.31622776601683794</v>
      </c>
      <c r="C12" s="17">
        <f t="shared" si="19"/>
        <v>2.6457513110645907</v>
      </c>
      <c r="D12" s="17">
        <f t="shared" si="20"/>
        <v>0.11023963796102461</v>
      </c>
      <c r="E12" s="17">
        <f t="shared" si="21"/>
        <v>1.5748519708717802E-2</v>
      </c>
      <c r="F12" s="17">
        <f t="shared" si="22"/>
        <v>3.6218361547769892E-3</v>
      </c>
      <c r="G12" s="17">
        <f t="shared" si="1"/>
        <v>3.0181967956474908E-4</v>
      </c>
      <c r="H12" s="18">
        <f t="shared" si="2"/>
        <v>0</v>
      </c>
      <c r="I12" s="19">
        <f t="shared" si="3"/>
        <v>0</v>
      </c>
      <c r="J12" s="19">
        <f t="shared" si="4"/>
        <v>0</v>
      </c>
      <c r="K12" s="19">
        <f t="shared" si="5"/>
        <v>0</v>
      </c>
      <c r="L12" s="29"/>
      <c r="M12" s="32">
        <f t="shared" si="6"/>
        <v>0</v>
      </c>
      <c r="N12" s="28" t="s">
        <v>86</v>
      </c>
      <c r="O12" s="26">
        <f t="shared" si="7"/>
        <v>0</v>
      </c>
      <c r="P12" s="28" t="s">
        <v>87</v>
      </c>
      <c r="Q12" s="26">
        <f t="shared" si="8"/>
        <v>0</v>
      </c>
      <c r="R12" s="28" t="s">
        <v>88</v>
      </c>
      <c r="S12" s="26">
        <f t="shared" si="9"/>
        <v>0</v>
      </c>
      <c r="T12" s="28" t="s">
        <v>89</v>
      </c>
      <c r="U12" s="26">
        <f t="shared" si="10"/>
        <v>2</v>
      </c>
      <c r="V12" s="33" t="s">
        <v>90</v>
      </c>
      <c r="W12" s="38">
        <f t="shared" si="23"/>
        <v>0</v>
      </c>
      <c r="X12" s="46">
        <f t="shared" si="11"/>
        <v>0</v>
      </c>
      <c r="Y12" s="75">
        <f t="shared" si="24"/>
        <v>0</v>
      </c>
      <c r="Z12" s="75">
        <f t="shared" si="12"/>
        <v>0</v>
      </c>
      <c r="AA12" s="76">
        <f t="shared" si="13"/>
        <v>0</v>
      </c>
      <c r="AB12" s="54" t="str">
        <f t="shared" si="14"/>
        <v/>
      </c>
      <c r="AC12" s="53" t="str">
        <f t="shared" si="15"/>
        <v/>
      </c>
      <c r="AD12" s="53" t="str">
        <f t="shared" si="16"/>
        <v/>
      </c>
      <c r="AE12" s="54" t="str">
        <f t="shared" si="17"/>
        <v/>
      </c>
      <c r="AF12" s="55" t="str">
        <f t="shared" si="18"/>
        <v/>
      </c>
    </row>
    <row r="13" spans="1:32" ht="15.75" customHeight="1" x14ac:dyDescent="0.3">
      <c r="A13" s="15">
        <f t="shared" si="25"/>
        <v>0.6</v>
      </c>
      <c r="B13" s="16">
        <f t="shared" si="0"/>
        <v>0.25118864315095807</v>
      </c>
      <c r="C13" s="17">
        <f t="shared" si="19"/>
        <v>3.2140958497160383</v>
      </c>
      <c r="D13" s="17">
        <f t="shared" si="20"/>
        <v>0.13392066040483494</v>
      </c>
      <c r="E13" s="17">
        <f t="shared" si="21"/>
        <v>1.9131522914976419E-2</v>
      </c>
      <c r="F13" s="17">
        <f t="shared" si="22"/>
        <v>4.3998574260315382E-3</v>
      </c>
      <c r="G13" s="17">
        <f t="shared" si="1"/>
        <v>3.6665478550262817E-4</v>
      </c>
      <c r="H13" s="18">
        <f t="shared" si="2"/>
        <v>0</v>
      </c>
      <c r="I13" s="19">
        <f t="shared" si="3"/>
        <v>0</v>
      </c>
      <c r="J13" s="19">
        <f t="shared" si="4"/>
        <v>0</v>
      </c>
      <c r="K13" s="19">
        <f t="shared" si="5"/>
        <v>0</v>
      </c>
      <c r="L13" s="29"/>
      <c r="M13" s="32">
        <f t="shared" si="6"/>
        <v>0</v>
      </c>
      <c r="N13" s="28" t="s">
        <v>86</v>
      </c>
      <c r="O13" s="26">
        <f t="shared" si="7"/>
        <v>0</v>
      </c>
      <c r="P13" s="28" t="s">
        <v>87</v>
      </c>
      <c r="Q13" s="26">
        <f t="shared" si="8"/>
        <v>0</v>
      </c>
      <c r="R13" s="28" t="s">
        <v>88</v>
      </c>
      <c r="S13" s="26">
        <f t="shared" si="9"/>
        <v>0</v>
      </c>
      <c r="T13" s="28" t="s">
        <v>89</v>
      </c>
      <c r="U13" s="26">
        <f t="shared" si="10"/>
        <v>3</v>
      </c>
      <c r="V13" s="33" t="s">
        <v>90</v>
      </c>
      <c r="W13" s="38">
        <f t="shared" si="23"/>
        <v>0</v>
      </c>
      <c r="X13" s="46">
        <f t="shared" si="11"/>
        <v>0</v>
      </c>
      <c r="Y13" s="75">
        <f t="shared" si="24"/>
        <v>0</v>
      </c>
      <c r="Z13" s="77">
        <f t="shared" si="12"/>
        <v>0</v>
      </c>
      <c r="AA13" s="76">
        <f t="shared" si="13"/>
        <v>0</v>
      </c>
      <c r="AB13" s="54" t="str">
        <f t="shared" si="14"/>
        <v/>
      </c>
      <c r="AC13" s="53" t="str">
        <f t="shared" si="15"/>
        <v/>
      </c>
      <c r="AD13" s="53" t="str">
        <f t="shared" si="16"/>
        <v/>
      </c>
      <c r="AE13" s="54" t="str">
        <f t="shared" si="17"/>
        <v/>
      </c>
      <c r="AF13" s="55" t="str">
        <f t="shared" si="18"/>
        <v/>
      </c>
    </row>
    <row r="14" spans="1:32" ht="15.75" customHeight="1" x14ac:dyDescent="0.3">
      <c r="A14" s="15">
        <f t="shared" si="25"/>
        <v>0.7</v>
      </c>
      <c r="B14" s="16">
        <f t="shared" si="0"/>
        <v>0.199526231496888</v>
      </c>
      <c r="C14" s="17">
        <f t="shared" si="19"/>
        <v>3.9045287771227213</v>
      </c>
      <c r="D14" s="17">
        <f t="shared" si="20"/>
        <v>0.16268869904678004</v>
      </c>
      <c r="E14" s="17">
        <f t="shared" si="21"/>
        <v>2.3241242720968579E-2</v>
      </c>
      <c r="F14" s="17">
        <f t="shared" si="22"/>
        <v>5.3450085929126912E-3</v>
      </c>
      <c r="G14" s="17">
        <f t="shared" si="1"/>
        <v>4.4541738274272427E-4</v>
      </c>
      <c r="H14" s="18">
        <f t="shared" si="2"/>
        <v>0</v>
      </c>
      <c r="I14" s="19">
        <f t="shared" si="3"/>
        <v>0</v>
      </c>
      <c r="J14" s="19">
        <f t="shared" si="4"/>
        <v>0</v>
      </c>
      <c r="K14" s="19">
        <f t="shared" si="5"/>
        <v>0</v>
      </c>
      <c r="L14" s="29"/>
      <c r="M14" s="32">
        <f t="shared" si="6"/>
        <v>0</v>
      </c>
      <c r="N14" s="28" t="s">
        <v>86</v>
      </c>
      <c r="O14" s="26">
        <f t="shared" si="7"/>
        <v>0</v>
      </c>
      <c r="P14" s="28" t="s">
        <v>87</v>
      </c>
      <c r="Q14" s="26">
        <f t="shared" si="8"/>
        <v>0</v>
      </c>
      <c r="R14" s="28" t="s">
        <v>88</v>
      </c>
      <c r="S14" s="26">
        <f t="shared" si="9"/>
        <v>0</v>
      </c>
      <c r="T14" s="28" t="s">
        <v>89</v>
      </c>
      <c r="U14" s="26">
        <f t="shared" si="10"/>
        <v>3</v>
      </c>
      <c r="V14" s="33" t="s">
        <v>90</v>
      </c>
      <c r="W14" s="38">
        <f t="shared" si="23"/>
        <v>0</v>
      </c>
      <c r="X14" s="46">
        <f t="shared" si="11"/>
        <v>0</v>
      </c>
      <c r="Y14" s="75">
        <f t="shared" si="24"/>
        <v>0</v>
      </c>
      <c r="Z14" s="75">
        <f t="shared" si="12"/>
        <v>0</v>
      </c>
      <c r="AA14" s="76">
        <f t="shared" si="13"/>
        <v>0</v>
      </c>
      <c r="AB14" s="54" t="str">
        <f t="shared" si="14"/>
        <v/>
      </c>
      <c r="AC14" s="53" t="str">
        <f t="shared" si="15"/>
        <v/>
      </c>
      <c r="AD14" s="53" t="str">
        <f t="shared" si="16"/>
        <v/>
      </c>
      <c r="AE14" s="54" t="str">
        <f t="shared" si="17"/>
        <v/>
      </c>
      <c r="AF14" s="55" t="str">
        <f t="shared" si="18"/>
        <v/>
      </c>
    </row>
    <row r="15" spans="1:32" ht="15.75" customHeight="1" x14ac:dyDescent="0.3">
      <c r="A15" s="15">
        <f t="shared" si="25"/>
        <v>0.79999999999999993</v>
      </c>
      <c r="B15" s="16">
        <f t="shared" si="0"/>
        <v>0.1584893192461114</v>
      </c>
      <c r="C15" s="17">
        <f t="shared" si="19"/>
        <v>4.7432763938033657</v>
      </c>
      <c r="D15" s="17">
        <f t="shared" si="20"/>
        <v>0.19763651640847357</v>
      </c>
      <c r="E15" s="17">
        <f t="shared" si="21"/>
        <v>2.8233788058353367E-2</v>
      </c>
      <c r="F15" s="17">
        <f t="shared" si="22"/>
        <v>6.4931915041798295E-3</v>
      </c>
      <c r="G15" s="17">
        <f t="shared" si="1"/>
        <v>5.4109929201498583E-4</v>
      </c>
      <c r="H15" s="18">
        <f t="shared" si="2"/>
        <v>0</v>
      </c>
      <c r="I15" s="19">
        <f t="shared" si="3"/>
        <v>0</v>
      </c>
      <c r="J15" s="19">
        <f t="shared" si="4"/>
        <v>0</v>
      </c>
      <c r="K15" s="19">
        <f t="shared" si="5"/>
        <v>0</v>
      </c>
      <c r="L15" s="29"/>
      <c r="M15" s="32">
        <f t="shared" si="6"/>
        <v>0</v>
      </c>
      <c r="N15" s="28" t="s">
        <v>86</v>
      </c>
      <c r="O15" s="26">
        <f t="shared" si="7"/>
        <v>0</v>
      </c>
      <c r="P15" s="28" t="s">
        <v>87</v>
      </c>
      <c r="Q15" s="26">
        <f t="shared" si="8"/>
        <v>0</v>
      </c>
      <c r="R15" s="28" t="s">
        <v>88</v>
      </c>
      <c r="S15" s="26">
        <f t="shared" si="9"/>
        <v>0</v>
      </c>
      <c r="T15" s="28" t="s">
        <v>89</v>
      </c>
      <c r="U15" s="26">
        <f t="shared" si="10"/>
        <v>4</v>
      </c>
      <c r="V15" s="33" t="s">
        <v>90</v>
      </c>
      <c r="W15" s="38">
        <f t="shared" si="23"/>
        <v>0</v>
      </c>
      <c r="X15" s="46">
        <f t="shared" si="11"/>
        <v>0</v>
      </c>
      <c r="Y15" s="75">
        <f t="shared" si="24"/>
        <v>0</v>
      </c>
      <c r="Z15" s="75">
        <f t="shared" si="12"/>
        <v>0</v>
      </c>
      <c r="AA15" s="76">
        <f t="shared" si="13"/>
        <v>0</v>
      </c>
      <c r="AB15" s="54" t="str">
        <f t="shared" si="14"/>
        <v/>
      </c>
      <c r="AC15" s="53" t="str">
        <f t="shared" si="15"/>
        <v/>
      </c>
      <c r="AD15" s="53" t="str">
        <f t="shared" si="16"/>
        <v/>
      </c>
      <c r="AE15" s="54" t="str">
        <f t="shared" si="17"/>
        <v/>
      </c>
      <c r="AF15" s="55" t="str">
        <f t="shared" si="18"/>
        <v/>
      </c>
    </row>
    <row r="16" spans="1:32" ht="15.75" customHeight="1" x14ac:dyDescent="0.3">
      <c r="A16" s="15">
        <f t="shared" si="25"/>
        <v>0.89999999999999991</v>
      </c>
      <c r="B16" s="16">
        <f t="shared" si="0"/>
        <v>0.12589254117941678</v>
      </c>
      <c r="C16" s="17">
        <f t="shared" si="19"/>
        <v>5.7621987779513084</v>
      </c>
      <c r="D16" s="17">
        <f t="shared" si="20"/>
        <v>0.24009161574797119</v>
      </c>
      <c r="E16" s="17">
        <f t="shared" si="21"/>
        <v>3.4298802249710172E-2</v>
      </c>
      <c r="F16" s="17">
        <f t="shared" si="22"/>
        <v>7.8880202299128118E-3</v>
      </c>
      <c r="G16" s="17">
        <f t="shared" si="1"/>
        <v>6.5733501915940095E-4</v>
      </c>
      <c r="H16" s="18">
        <f t="shared" si="2"/>
        <v>0</v>
      </c>
      <c r="I16" s="19">
        <f t="shared" si="3"/>
        <v>0</v>
      </c>
      <c r="J16" s="19">
        <f t="shared" si="4"/>
        <v>0</v>
      </c>
      <c r="K16" s="19">
        <f t="shared" si="5"/>
        <v>0</v>
      </c>
      <c r="L16" s="29"/>
      <c r="M16" s="32">
        <f t="shared" si="6"/>
        <v>0</v>
      </c>
      <c r="N16" s="28" t="s">
        <v>86</v>
      </c>
      <c r="O16" s="26">
        <f t="shared" si="7"/>
        <v>0</v>
      </c>
      <c r="P16" s="28" t="s">
        <v>87</v>
      </c>
      <c r="Q16" s="26">
        <f t="shared" si="8"/>
        <v>0</v>
      </c>
      <c r="R16" s="28" t="s">
        <v>88</v>
      </c>
      <c r="S16" s="26">
        <f t="shared" si="9"/>
        <v>0</v>
      </c>
      <c r="T16" s="28" t="s">
        <v>89</v>
      </c>
      <c r="U16" s="26">
        <f t="shared" si="10"/>
        <v>5</v>
      </c>
      <c r="V16" s="33" t="s">
        <v>90</v>
      </c>
      <c r="W16" s="38">
        <f t="shared" si="23"/>
        <v>0</v>
      </c>
      <c r="X16" s="46">
        <f t="shared" si="11"/>
        <v>0</v>
      </c>
      <c r="Y16" s="75">
        <f t="shared" si="24"/>
        <v>0</v>
      </c>
      <c r="Z16" s="75">
        <f t="shared" si="12"/>
        <v>0</v>
      </c>
      <c r="AA16" s="76">
        <f t="shared" si="13"/>
        <v>0</v>
      </c>
      <c r="AB16" s="54" t="str">
        <f t="shared" si="14"/>
        <v/>
      </c>
      <c r="AC16" s="53" t="str">
        <f t="shared" si="15"/>
        <v/>
      </c>
      <c r="AD16" s="53" t="str">
        <f t="shared" si="16"/>
        <v/>
      </c>
      <c r="AE16" s="54" t="str">
        <f t="shared" si="17"/>
        <v/>
      </c>
      <c r="AF16" s="55" t="str">
        <f t="shared" si="18"/>
        <v/>
      </c>
    </row>
    <row r="17" spans="1:32" ht="15.75" customHeight="1" x14ac:dyDescent="0.3">
      <c r="A17" s="15">
        <f t="shared" si="25"/>
        <v>0.99999999999999989</v>
      </c>
      <c r="B17" s="16">
        <f t="shared" si="0"/>
        <v>0.10000000000000006</v>
      </c>
      <c r="C17" s="17">
        <f t="shared" si="19"/>
        <v>6.9999999999999982</v>
      </c>
      <c r="D17" s="17">
        <f t="shared" si="20"/>
        <v>0.29166666666666657</v>
      </c>
      <c r="E17" s="17">
        <f t="shared" si="21"/>
        <v>4.166666666666665E-2</v>
      </c>
      <c r="F17" s="17">
        <f t="shared" si="22"/>
        <v>9.582477754962352E-3</v>
      </c>
      <c r="G17" s="17">
        <f t="shared" si="1"/>
        <v>7.9853981291352926E-4</v>
      </c>
      <c r="H17" s="18">
        <f t="shared" si="2"/>
        <v>0</v>
      </c>
      <c r="I17" s="19">
        <f t="shared" si="3"/>
        <v>0</v>
      </c>
      <c r="J17" s="19">
        <f t="shared" si="4"/>
        <v>0</v>
      </c>
      <c r="K17" s="19">
        <f t="shared" si="5"/>
        <v>0</v>
      </c>
      <c r="L17" s="29"/>
      <c r="M17" s="32">
        <f t="shared" si="6"/>
        <v>0</v>
      </c>
      <c r="N17" s="28" t="s">
        <v>86</v>
      </c>
      <c r="O17" s="26">
        <f t="shared" si="7"/>
        <v>0</v>
      </c>
      <c r="P17" s="28" t="s">
        <v>87</v>
      </c>
      <c r="Q17" s="26">
        <f t="shared" si="8"/>
        <v>0</v>
      </c>
      <c r="R17" s="28" t="s">
        <v>88</v>
      </c>
      <c r="S17" s="26">
        <f t="shared" si="9"/>
        <v>0</v>
      </c>
      <c r="T17" s="28" t="s">
        <v>89</v>
      </c>
      <c r="U17" s="26">
        <f t="shared" si="10"/>
        <v>7</v>
      </c>
      <c r="V17" s="33" t="s">
        <v>90</v>
      </c>
      <c r="W17" s="38">
        <f t="shared" si="23"/>
        <v>0</v>
      </c>
      <c r="X17" s="46">
        <f t="shared" si="11"/>
        <v>0</v>
      </c>
      <c r="Y17" s="75">
        <f t="shared" si="24"/>
        <v>0</v>
      </c>
      <c r="Z17" s="75">
        <f t="shared" si="12"/>
        <v>0</v>
      </c>
      <c r="AA17" s="76">
        <f t="shared" si="13"/>
        <v>0</v>
      </c>
      <c r="AB17" s="54" t="str">
        <f t="shared" si="14"/>
        <v/>
      </c>
      <c r="AC17" s="53" t="str">
        <f t="shared" si="15"/>
        <v/>
      </c>
      <c r="AD17" s="53" t="str">
        <f t="shared" si="16"/>
        <v/>
      </c>
      <c r="AE17" s="54" t="str">
        <f t="shared" si="17"/>
        <v/>
      </c>
      <c r="AF17" s="55" t="str">
        <f t="shared" si="18"/>
        <v/>
      </c>
    </row>
    <row r="18" spans="1:32" ht="15.75" customHeight="1" x14ac:dyDescent="0.3">
      <c r="A18" s="15">
        <f t="shared" si="25"/>
        <v>1.0999999999999999</v>
      </c>
      <c r="B18" s="16">
        <f t="shared" si="0"/>
        <v>7.9432823472428207E-2</v>
      </c>
      <c r="C18" s="17">
        <f t="shared" si="19"/>
        <v>8.5036983082734672</v>
      </c>
      <c r="D18" s="17">
        <f t="shared" si="20"/>
        <v>0.3543207628447278</v>
      </c>
      <c r="E18" s="17">
        <f t="shared" si="21"/>
        <v>5.0617251834961116E-2</v>
      </c>
      <c r="F18" s="17">
        <f t="shared" si="22"/>
        <v>1.1640928553420216E-2</v>
      </c>
      <c r="G18" s="17">
        <f t="shared" si="1"/>
        <v>9.7007737945168455E-4</v>
      </c>
      <c r="H18" s="18">
        <f t="shared" si="2"/>
        <v>0</v>
      </c>
      <c r="I18" s="19">
        <f t="shared" si="3"/>
        <v>0</v>
      </c>
      <c r="J18" s="19">
        <f t="shared" si="4"/>
        <v>0</v>
      </c>
      <c r="K18" s="19">
        <f t="shared" si="5"/>
        <v>0</v>
      </c>
      <c r="L18" s="29"/>
      <c r="M18" s="32">
        <f t="shared" si="6"/>
        <v>0</v>
      </c>
      <c r="N18" s="28" t="s">
        <v>86</v>
      </c>
      <c r="O18" s="26">
        <f t="shared" si="7"/>
        <v>0</v>
      </c>
      <c r="P18" s="28" t="s">
        <v>87</v>
      </c>
      <c r="Q18" s="26">
        <f t="shared" si="8"/>
        <v>0</v>
      </c>
      <c r="R18" s="28" t="s">
        <v>88</v>
      </c>
      <c r="S18" s="26">
        <f t="shared" si="9"/>
        <v>0</v>
      </c>
      <c r="T18" s="28" t="s">
        <v>89</v>
      </c>
      <c r="U18" s="26">
        <f t="shared" si="10"/>
        <v>8</v>
      </c>
      <c r="V18" s="33" t="s">
        <v>90</v>
      </c>
      <c r="W18" s="38">
        <f t="shared" si="23"/>
        <v>0</v>
      </c>
      <c r="X18" s="46">
        <f t="shared" si="11"/>
        <v>0</v>
      </c>
      <c r="Y18" s="75">
        <f t="shared" si="24"/>
        <v>0</v>
      </c>
      <c r="Z18" s="75">
        <f t="shared" si="12"/>
        <v>0</v>
      </c>
      <c r="AA18" s="76">
        <f t="shared" si="13"/>
        <v>0</v>
      </c>
      <c r="AB18" s="54" t="str">
        <f t="shared" si="14"/>
        <v/>
      </c>
      <c r="AC18" s="53" t="str">
        <f t="shared" si="15"/>
        <v/>
      </c>
      <c r="AD18" s="53" t="str">
        <f t="shared" si="16"/>
        <v/>
      </c>
      <c r="AE18" s="54" t="str">
        <f t="shared" si="17"/>
        <v/>
      </c>
      <c r="AF18" s="55" t="str">
        <f t="shared" si="18"/>
        <v/>
      </c>
    </row>
    <row r="19" spans="1:32" ht="15.75" customHeight="1" x14ac:dyDescent="0.3">
      <c r="A19" s="15">
        <f t="shared" si="25"/>
        <v>1.2</v>
      </c>
      <c r="B19" s="16">
        <f t="shared" si="0"/>
        <v>6.3095734448019344E-2</v>
      </c>
      <c r="C19" s="17">
        <f t="shared" si="19"/>
        <v>10.330412131161864</v>
      </c>
      <c r="D19" s="17">
        <f t="shared" si="20"/>
        <v>0.43043383879841102</v>
      </c>
      <c r="E19" s="17">
        <f t="shared" si="21"/>
        <v>6.1490548399773005E-2</v>
      </c>
      <c r="F19" s="17">
        <f t="shared" si="22"/>
        <v>1.4141563492350259E-2</v>
      </c>
      <c r="G19" s="17">
        <f t="shared" si="1"/>
        <v>1.1784636243625216E-3</v>
      </c>
      <c r="H19" s="18">
        <f t="shared" si="2"/>
        <v>0</v>
      </c>
      <c r="I19" s="19">
        <f t="shared" si="3"/>
        <v>0</v>
      </c>
      <c r="J19" s="19">
        <f t="shared" si="4"/>
        <v>0</v>
      </c>
      <c r="K19" s="19">
        <f t="shared" si="5"/>
        <v>0</v>
      </c>
      <c r="L19" s="29"/>
      <c r="M19" s="32">
        <f t="shared" si="6"/>
        <v>0</v>
      </c>
      <c r="N19" s="28" t="s">
        <v>86</v>
      </c>
      <c r="O19" s="26">
        <f t="shared" si="7"/>
        <v>0</v>
      </c>
      <c r="P19" s="28" t="s">
        <v>87</v>
      </c>
      <c r="Q19" s="26">
        <f t="shared" si="8"/>
        <v>0</v>
      </c>
      <c r="R19" s="28" t="s">
        <v>88</v>
      </c>
      <c r="S19" s="26">
        <f t="shared" si="9"/>
        <v>0</v>
      </c>
      <c r="T19" s="28" t="s">
        <v>89</v>
      </c>
      <c r="U19" s="26">
        <f t="shared" si="10"/>
        <v>10</v>
      </c>
      <c r="V19" s="33" t="s">
        <v>90</v>
      </c>
      <c r="W19" s="38">
        <f t="shared" si="23"/>
        <v>0</v>
      </c>
      <c r="X19" s="46">
        <f t="shared" si="11"/>
        <v>0</v>
      </c>
      <c r="Y19" s="75">
        <f t="shared" si="24"/>
        <v>0</v>
      </c>
      <c r="Z19" s="75">
        <f t="shared" si="12"/>
        <v>0</v>
      </c>
      <c r="AA19" s="76">
        <f t="shared" si="13"/>
        <v>0</v>
      </c>
      <c r="AB19" s="54" t="str">
        <f t="shared" si="14"/>
        <v/>
      </c>
      <c r="AC19" s="53" t="str">
        <f t="shared" si="15"/>
        <v/>
      </c>
      <c r="AD19" s="53" t="str">
        <f t="shared" si="16"/>
        <v/>
      </c>
      <c r="AE19" s="54" t="str">
        <f t="shared" si="17"/>
        <v/>
      </c>
      <c r="AF19" s="55" t="str">
        <f t="shared" si="18"/>
        <v/>
      </c>
    </row>
    <row r="20" spans="1:32" ht="15.75" customHeight="1" x14ac:dyDescent="0.3">
      <c r="A20" s="15">
        <f t="shared" si="25"/>
        <v>1.3</v>
      </c>
      <c r="B20" s="16">
        <f t="shared" si="0"/>
        <v>5.0118723362727227E-2</v>
      </c>
      <c r="C20" s="17">
        <f t="shared" si="19"/>
        <v>12.549529737646981</v>
      </c>
      <c r="D20" s="17">
        <f t="shared" si="20"/>
        <v>0.5228970724019576</v>
      </c>
      <c r="E20" s="17">
        <f t="shared" si="21"/>
        <v>7.4699581771708226E-2</v>
      </c>
      <c r="F20" s="17">
        <f t="shared" si="22"/>
        <v>1.7179369935177251E-2</v>
      </c>
      <c r="G20" s="17">
        <f t="shared" si="1"/>
        <v>1.431614161264771E-3</v>
      </c>
      <c r="H20" s="18">
        <f t="shared" si="2"/>
        <v>0</v>
      </c>
      <c r="I20" s="19">
        <f t="shared" si="3"/>
        <v>0</v>
      </c>
      <c r="J20" s="19">
        <f t="shared" si="4"/>
        <v>0</v>
      </c>
      <c r="K20" s="19">
        <f t="shared" si="5"/>
        <v>0</v>
      </c>
      <c r="L20" s="29"/>
      <c r="M20" s="32">
        <f t="shared" si="6"/>
        <v>0</v>
      </c>
      <c r="N20" s="28" t="s">
        <v>86</v>
      </c>
      <c r="O20" s="26">
        <f t="shared" si="7"/>
        <v>0</v>
      </c>
      <c r="P20" s="28" t="s">
        <v>87</v>
      </c>
      <c r="Q20" s="26">
        <f t="shared" si="8"/>
        <v>0</v>
      </c>
      <c r="R20" s="28" t="s">
        <v>88</v>
      </c>
      <c r="S20" s="26">
        <f t="shared" si="9"/>
        <v>0</v>
      </c>
      <c r="T20" s="28" t="s">
        <v>89</v>
      </c>
      <c r="U20" s="26">
        <f t="shared" si="10"/>
        <v>12</v>
      </c>
      <c r="V20" s="33" t="s">
        <v>90</v>
      </c>
      <c r="W20" s="38">
        <f t="shared" si="23"/>
        <v>0</v>
      </c>
      <c r="X20" s="46">
        <f t="shared" si="11"/>
        <v>0</v>
      </c>
      <c r="Y20" s="75">
        <f t="shared" si="24"/>
        <v>0</v>
      </c>
      <c r="Z20" s="75">
        <f t="shared" si="12"/>
        <v>0</v>
      </c>
      <c r="AA20" s="76">
        <f t="shared" si="13"/>
        <v>0</v>
      </c>
      <c r="AB20" s="54" t="str">
        <f t="shared" si="14"/>
        <v/>
      </c>
      <c r="AC20" s="53" t="str">
        <f t="shared" si="15"/>
        <v/>
      </c>
      <c r="AD20" s="53" t="str">
        <f t="shared" si="16"/>
        <v/>
      </c>
      <c r="AE20" s="54" t="str">
        <f t="shared" si="17"/>
        <v/>
      </c>
      <c r="AF20" s="55" t="str">
        <f t="shared" si="18"/>
        <v/>
      </c>
    </row>
    <row r="21" spans="1:32" ht="15.75" customHeight="1" x14ac:dyDescent="0.3">
      <c r="A21" s="15">
        <f t="shared" si="25"/>
        <v>1.4000000000000001</v>
      </c>
      <c r="B21" s="16">
        <f t="shared" si="0"/>
        <v>3.9810717055349727E-2</v>
      </c>
      <c r="C21" s="17">
        <f t="shared" si="19"/>
        <v>15.245344971379462</v>
      </c>
      <c r="D21" s="17">
        <f t="shared" si="20"/>
        <v>0.63522270714081086</v>
      </c>
      <c r="E21" s="17">
        <f t="shared" si="21"/>
        <v>9.0746101020115835E-2</v>
      </c>
      <c r="F21" s="17">
        <f t="shared" si="22"/>
        <v>2.0869739864995841E-2</v>
      </c>
      <c r="G21" s="17">
        <f t="shared" si="1"/>
        <v>1.7391449887496533E-3</v>
      </c>
      <c r="H21" s="18">
        <f t="shared" si="2"/>
        <v>0</v>
      </c>
      <c r="I21" s="19">
        <f t="shared" si="3"/>
        <v>0</v>
      </c>
      <c r="J21" s="19">
        <f t="shared" si="4"/>
        <v>0</v>
      </c>
      <c r="K21" s="19">
        <f t="shared" si="5"/>
        <v>0</v>
      </c>
      <c r="L21" s="29"/>
      <c r="M21" s="32">
        <f t="shared" si="6"/>
        <v>0</v>
      </c>
      <c r="N21" s="28" t="s">
        <v>86</v>
      </c>
      <c r="O21" s="26">
        <f t="shared" si="7"/>
        <v>0</v>
      </c>
      <c r="P21" s="28" t="s">
        <v>87</v>
      </c>
      <c r="Q21" s="26">
        <f t="shared" si="8"/>
        <v>0</v>
      </c>
      <c r="R21" s="28" t="s">
        <v>88</v>
      </c>
      <c r="S21" s="26">
        <f t="shared" si="9"/>
        <v>0</v>
      </c>
      <c r="T21" s="28" t="s">
        <v>89</v>
      </c>
      <c r="U21" s="26">
        <f t="shared" si="10"/>
        <v>15</v>
      </c>
      <c r="V21" s="33" t="s">
        <v>90</v>
      </c>
      <c r="W21" s="38">
        <f t="shared" si="23"/>
        <v>0</v>
      </c>
      <c r="X21" s="46">
        <f t="shared" si="11"/>
        <v>0</v>
      </c>
      <c r="Y21" s="75">
        <f t="shared" si="24"/>
        <v>0</v>
      </c>
      <c r="Z21" s="75">
        <f t="shared" si="12"/>
        <v>0</v>
      </c>
      <c r="AA21" s="76">
        <f t="shared" si="13"/>
        <v>0</v>
      </c>
      <c r="AB21" s="54" t="str">
        <f t="shared" si="14"/>
        <v/>
      </c>
      <c r="AC21" s="53" t="str">
        <f t="shared" si="15"/>
        <v/>
      </c>
      <c r="AD21" s="53" t="str">
        <f t="shared" si="16"/>
        <v/>
      </c>
      <c r="AE21" s="54" t="str">
        <f t="shared" si="17"/>
        <v/>
      </c>
      <c r="AF21" s="55" t="str">
        <f t="shared" si="18"/>
        <v/>
      </c>
    </row>
    <row r="22" spans="1:32" ht="15.75" customHeight="1" x14ac:dyDescent="0.3">
      <c r="A22" s="15">
        <f t="shared" si="25"/>
        <v>1.5000000000000002</v>
      </c>
      <c r="B22" s="16">
        <f t="shared" si="0"/>
        <v>3.1622776601683784E-2</v>
      </c>
      <c r="C22" s="17">
        <f t="shared" si="19"/>
        <v>18.520259177452139</v>
      </c>
      <c r="D22" s="17">
        <f t="shared" si="20"/>
        <v>0.77167746572717244</v>
      </c>
      <c r="E22" s="17">
        <f t="shared" si="21"/>
        <v>0.11023963796102464</v>
      </c>
      <c r="F22" s="17">
        <f t="shared" si="22"/>
        <v>2.5352853083438931E-2</v>
      </c>
      <c r="G22" s="17">
        <f t="shared" si="1"/>
        <v>2.1127377569532444E-3</v>
      </c>
      <c r="H22" s="18">
        <f t="shared" si="2"/>
        <v>0</v>
      </c>
      <c r="I22" s="19">
        <f t="shared" si="3"/>
        <v>0</v>
      </c>
      <c r="J22" s="19">
        <f t="shared" si="4"/>
        <v>0</v>
      </c>
      <c r="K22" s="19">
        <f t="shared" si="5"/>
        <v>0</v>
      </c>
      <c r="L22" s="29"/>
      <c r="M22" s="32">
        <f t="shared" si="6"/>
        <v>0</v>
      </c>
      <c r="N22" s="28" t="s">
        <v>86</v>
      </c>
      <c r="O22" s="26">
        <f t="shared" si="7"/>
        <v>0</v>
      </c>
      <c r="P22" s="28" t="s">
        <v>87</v>
      </c>
      <c r="Q22" s="26">
        <f t="shared" si="8"/>
        <v>0</v>
      </c>
      <c r="R22" s="28" t="s">
        <v>88</v>
      </c>
      <c r="S22" s="26">
        <f t="shared" si="9"/>
        <v>0</v>
      </c>
      <c r="T22" s="28" t="s">
        <v>89</v>
      </c>
      <c r="U22" s="26">
        <f t="shared" si="10"/>
        <v>18</v>
      </c>
      <c r="V22" s="33" t="s">
        <v>90</v>
      </c>
      <c r="W22" s="38">
        <f t="shared" si="23"/>
        <v>0</v>
      </c>
      <c r="X22" s="46">
        <f t="shared" si="11"/>
        <v>0</v>
      </c>
      <c r="Y22" s="75">
        <f t="shared" si="24"/>
        <v>0</v>
      </c>
      <c r="Z22" s="75">
        <f t="shared" si="12"/>
        <v>0</v>
      </c>
      <c r="AA22" s="76">
        <f t="shared" si="13"/>
        <v>0</v>
      </c>
      <c r="AB22" s="54" t="str">
        <f t="shared" si="14"/>
        <v/>
      </c>
      <c r="AC22" s="53" t="str">
        <f t="shared" si="15"/>
        <v/>
      </c>
      <c r="AD22" s="53" t="str">
        <f t="shared" si="16"/>
        <v/>
      </c>
      <c r="AE22" s="54" t="str">
        <f t="shared" si="17"/>
        <v/>
      </c>
      <c r="AF22" s="55" t="str">
        <f t="shared" si="18"/>
        <v/>
      </c>
    </row>
    <row r="23" spans="1:32" ht="15.75" customHeight="1" x14ac:dyDescent="0.3">
      <c r="A23" s="15">
        <f t="shared" si="25"/>
        <v>1.6000000000000003</v>
      </c>
      <c r="B23" s="16">
        <f t="shared" si="0"/>
        <v>2.5118864315095794E-2</v>
      </c>
      <c r="C23" s="17">
        <f t="shared" si="19"/>
        <v>22.498670948012279</v>
      </c>
      <c r="D23" s="17">
        <f t="shared" si="20"/>
        <v>0.937444622833845</v>
      </c>
      <c r="E23" s="17">
        <f t="shared" si="21"/>
        <v>0.133920660404835</v>
      </c>
      <c r="F23" s="17">
        <f t="shared" si="22"/>
        <v>3.079900198222078E-2</v>
      </c>
      <c r="G23" s="17">
        <f t="shared" si="1"/>
        <v>2.5665834985183983E-3</v>
      </c>
      <c r="H23" s="18">
        <f t="shared" si="2"/>
        <v>0</v>
      </c>
      <c r="I23" s="19">
        <f t="shared" si="3"/>
        <v>0</v>
      </c>
      <c r="J23" s="19">
        <f t="shared" si="4"/>
        <v>0</v>
      </c>
      <c r="K23" s="19">
        <f t="shared" si="5"/>
        <v>0</v>
      </c>
      <c r="L23" s="29"/>
      <c r="M23" s="32">
        <f t="shared" si="6"/>
        <v>0</v>
      </c>
      <c r="N23" s="28" t="s">
        <v>86</v>
      </c>
      <c r="O23" s="26">
        <f t="shared" si="7"/>
        <v>0</v>
      </c>
      <c r="P23" s="28" t="s">
        <v>87</v>
      </c>
      <c r="Q23" s="26">
        <f t="shared" si="8"/>
        <v>0</v>
      </c>
      <c r="R23" s="28" t="s">
        <v>88</v>
      </c>
      <c r="S23" s="26">
        <f t="shared" si="9"/>
        <v>0</v>
      </c>
      <c r="T23" s="28" t="s">
        <v>89</v>
      </c>
      <c r="U23" s="26">
        <f t="shared" si="10"/>
        <v>22</v>
      </c>
      <c r="V23" s="33" t="s">
        <v>90</v>
      </c>
      <c r="W23" s="38">
        <f t="shared" si="23"/>
        <v>0</v>
      </c>
      <c r="X23" s="46">
        <f t="shared" si="11"/>
        <v>0</v>
      </c>
      <c r="Y23" s="75">
        <f t="shared" si="24"/>
        <v>0</v>
      </c>
      <c r="Z23" s="75">
        <f t="shared" si="12"/>
        <v>0</v>
      </c>
      <c r="AA23" s="76">
        <f t="shared" si="13"/>
        <v>0</v>
      </c>
      <c r="AB23" s="54" t="str">
        <f t="shared" si="14"/>
        <v/>
      </c>
      <c r="AC23" s="53" t="str">
        <f t="shared" si="15"/>
        <v/>
      </c>
      <c r="AD23" s="53" t="str">
        <f t="shared" si="16"/>
        <v/>
      </c>
      <c r="AE23" s="54" t="str">
        <f t="shared" si="17"/>
        <v/>
      </c>
      <c r="AF23" s="55" t="str">
        <f t="shared" si="18"/>
        <v/>
      </c>
    </row>
    <row r="24" spans="1:32" ht="15.75" customHeight="1" x14ac:dyDescent="0.3">
      <c r="A24" s="15">
        <f t="shared" si="25"/>
        <v>1.7000000000000004</v>
      </c>
      <c r="B24" s="16">
        <f t="shared" si="0"/>
        <v>1.9952623149688785E-2</v>
      </c>
      <c r="C24" s="17">
        <f t="shared" si="19"/>
        <v>27.331701439859078</v>
      </c>
      <c r="D24" s="17">
        <f t="shared" si="20"/>
        <v>1.1388208933274615</v>
      </c>
      <c r="E24" s="17">
        <f t="shared" si="21"/>
        <v>0.16268869904678021</v>
      </c>
      <c r="F24" s="17">
        <f t="shared" si="22"/>
        <v>3.7415060150388882E-2</v>
      </c>
      <c r="G24" s="17">
        <f t="shared" si="1"/>
        <v>3.1179216791990733E-3</v>
      </c>
      <c r="H24" s="18">
        <f t="shared" si="2"/>
        <v>1</v>
      </c>
      <c r="I24" s="19">
        <f t="shared" si="3"/>
        <v>0</v>
      </c>
      <c r="J24" s="19">
        <f t="shared" si="4"/>
        <v>0</v>
      </c>
      <c r="K24" s="19">
        <f t="shared" si="5"/>
        <v>0</v>
      </c>
      <c r="L24" s="29"/>
      <c r="M24" s="32">
        <f t="shared" si="6"/>
        <v>0</v>
      </c>
      <c r="N24" s="28" t="s">
        <v>86</v>
      </c>
      <c r="O24" s="26">
        <f t="shared" si="7"/>
        <v>0</v>
      </c>
      <c r="P24" s="28" t="s">
        <v>87</v>
      </c>
      <c r="Q24" s="26">
        <f t="shared" si="8"/>
        <v>0</v>
      </c>
      <c r="R24" s="28" t="s">
        <v>88</v>
      </c>
      <c r="S24" s="26">
        <f t="shared" si="9"/>
        <v>1</v>
      </c>
      <c r="T24" s="28" t="s">
        <v>89</v>
      </c>
      <c r="U24" s="26">
        <f t="shared" si="10"/>
        <v>3</v>
      </c>
      <c r="V24" s="33" t="s">
        <v>90</v>
      </c>
      <c r="W24" s="38">
        <f t="shared" si="23"/>
        <v>0</v>
      </c>
      <c r="X24" s="46">
        <f t="shared" si="11"/>
        <v>0</v>
      </c>
      <c r="Y24" s="75">
        <f t="shared" si="24"/>
        <v>0</v>
      </c>
      <c r="Z24" s="75">
        <f t="shared" si="12"/>
        <v>0</v>
      </c>
      <c r="AA24" s="76">
        <f t="shared" si="13"/>
        <v>0</v>
      </c>
      <c r="AB24" s="54" t="str">
        <f t="shared" si="14"/>
        <v/>
      </c>
      <c r="AC24" s="53" t="str">
        <f t="shared" si="15"/>
        <v/>
      </c>
      <c r="AD24" s="53" t="str">
        <f t="shared" si="16"/>
        <v/>
      </c>
      <c r="AE24" s="54" t="str">
        <f t="shared" si="17"/>
        <v/>
      </c>
      <c r="AF24" s="55" t="str">
        <f t="shared" si="18"/>
        <v/>
      </c>
    </row>
    <row r="25" spans="1:32" ht="15.75" customHeight="1" x14ac:dyDescent="0.3">
      <c r="A25" s="15">
        <f t="shared" si="25"/>
        <v>1.8000000000000005</v>
      </c>
      <c r="B25" s="16">
        <f t="shared" si="0"/>
        <v>1.5848931924611127E-2</v>
      </c>
      <c r="C25" s="17">
        <f t="shared" si="19"/>
        <v>33.202934756623598</v>
      </c>
      <c r="D25" s="17">
        <f t="shared" si="20"/>
        <v>1.3834556148593167</v>
      </c>
      <c r="E25" s="17">
        <f t="shared" si="21"/>
        <v>0.19763651640847382</v>
      </c>
      <c r="F25" s="17">
        <f t="shared" si="22"/>
        <v>4.5452340529258867E-2</v>
      </c>
      <c r="G25" s="17">
        <f t="shared" si="1"/>
        <v>3.7876950441049053E-3</v>
      </c>
      <c r="H25" s="18">
        <f t="shared" si="2"/>
        <v>1</v>
      </c>
      <c r="I25" s="19">
        <f t="shared" si="3"/>
        <v>0</v>
      </c>
      <c r="J25" s="19">
        <f t="shared" si="4"/>
        <v>0</v>
      </c>
      <c r="K25" s="19">
        <f t="shared" si="5"/>
        <v>0</v>
      </c>
      <c r="L25" s="29"/>
      <c r="M25" s="32">
        <f t="shared" si="6"/>
        <v>0</v>
      </c>
      <c r="N25" s="28" t="s">
        <v>86</v>
      </c>
      <c r="O25" s="26">
        <f t="shared" si="7"/>
        <v>0</v>
      </c>
      <c r="P25" s="28" t="s">
        <v>87</v>
      </c>
      <c r="Q25" s="26">
        <f t="shared" si="8"/>
        <v>0</v>
      </c>
      <c r="R25" s="28" t="s">
        <v>88</v>
      </c>
      <c r="S25" s="26">
        <f t="shared" si="9"/>
        <v>1</v>
      </c>
      <c r="T25" s="28" t="s">
        <v>89</v>
      </c>
      <c r="U25" s="26">
        <f t="shared" si="10"/>
        <v>9</v>
      </c>
      <c r="V25" s="33" t="s">
        <v>90</v>
      </c>
      <c r="W25" s="38">
        <f t="shared" si="23"/>
        <v>0</v>
      </c>
      <c r="X25" s="46">
        <f t="shared" si="11"/>
        <v>0</v>
      </c>
      <c r="Y25" s="75">
        <f t="shared" si="24"/>
        <v>0</v>
      </c>
      <c r="Z25" s="75">
        <f t="shared" si="12"/>
        <v>0</v>
      </c>
      <c r="AA25" s="76">
        <f t="shared" si="13"/>
        <v>0</v>
      </c>
      <c r="AB25" s="54" t="str">
        <f t="shared" si="14"/>
        <v/>
      </c>
      <c r="AC25" s="53" t="str">
        <f t="shared" si="15"/>
        <v/>
      </c>
      <c r="AD25" s="53" t="str">
        <f t="shared" si="16"/>
        <v/>
      </c>
      <c r="AE25" s="54" t="str">
        <f t="shared" si="17"/>
        <v/>
      </c>
      <c r="AF25" s="55" t="str">
        <f t="shared" si="18"/>
        <v/>
      </c>
    </row>
    <row r="26" spans="1:32" ht="15.75" customHeight="1" x14ac:dyDescent="0.3">
      <c r="A26" s="15">
        <f t="shared" si="25"/>
        <v>1.9000000000000006</v>
      </c>
      <c r="B26" s="16">
        <f t="shared" si="0"/>
        <v>1.2589254117941666E-2</v>
      </c>
      <c r="C26" s="17">
        <f t="shared" si="19"/>
        <v>40.335391445659212</v>
      </c>
      <c r="D26" s="17">
        <f t="shared" si="20"/>
        <v>1.6806413102358004</v>
      </c>
      <c r="E26" s="17">
        <f t="shared" si="21"/>
        <v>0.2400916157479715</v>
      </c>
      <c r="F26" s="17">
        <f t="shared" si="22"/>
        <v>5.521614160938975E-2</v>
      </c>
      <c r="G26" s="17">
        <f t="shared" si="1"/>
        <v>4.6013451341158119E-3</v>
      </c>
      <c r="H26" s="18">
        <f t="shared" si="2"/>
        <v>1</v>
      </c>
      <c r="I26" s="19">
        <f t="shared" si="3"/>
        <v>0</v>
      </c>
      <c r="J26" s="19">
        <f t="shared" si="4"/>
        <v>0</v>
      </c>
      <c r="K26" s="19">
        <f t="shared" si="5"/>
        <v>0</v>
      </c>
      <c r="L26" s="29"/>
      <c r="M26" s="32">
        <f t="shared" si="6"/>
        <v>0</v>
      </c>
      <c r="N26" s="28" t="s">
        <v>86</v>
      </c>
      <c r="O26" s="26">
        <f t="shared" si="7"/>
        <v>0</v>
      </c>
      <c r="P26" s="28" t="s">
        <v>87</v>
      </c>
      <c r="Q26" s="26">
        <f t="shared" si="8"/>
        <v>0</v>
      </c>
      <c r="R26" s="28" t="s">
        <v>88</v>
      </c>
      <c r="S26" s="26">
        <f t="shared" si="9"/>
        <v>1</v>
      </c>
      <c r="T26" s="28" t="s">
        <v>89</v>
      </c>
      <c r="U26" s="26">
        <f t="shared" si="10"/>
        <v>16</v>
      </c>
      <c r="V26" s="33" t="s">
        <v>90</v>
      </c>
      <c r="W26" s="38">
        <f t="shared" si="23"/>
        <v>0</v>
      </c>
      <c r="X26" s="46">
        <f t="shared" si="11"/>
        <v>0</v>
      </c>
      <c r="Y26" s="75">
        <f t="shared" si="24"/>
        <v>0</v>
      </c>
      <c r="Z26" s="75">
        <f t="shared" si="12"/>
        <v>0</v>
      </c>
      <c r="AA26" s="76">
        <f t="shared" si="13"/>
        <v>0</v>
      </c>
      <c r="AB26" s="54" t="str">
        <f t="shared" si="14"/>
        <v/>
      </c>
      <c r="AC26" s="53" t="str">
        <f t="shared" si="15"/>
        <v/>
      </c>
      <c r="AD26" s="53" t="str">
        <f t="shared" si="16"/>
        <v/>
      </c>
      <c r="AE26" s="54" t="str">
        <f t="shared" si="17"/>
        <v/>
      </c>
      <c r="AF26" s="55" t="str">
        <f t="shared" si="18"/>
        <v/>
      </c>
    </row>
    <row r="27" spans="1:32" ht="15.75" customHeight="1" x14ac:dyDescent="0.3">
      <c r="A27" s="15">
        <f t="shared" si="25"/>
        <v>2.0000000000000004</v>
      </c>
      <c r="B27" s="16">
        <f t="shared" si="0"/>
        <v>9.999999999999995E-3</v>
      </c>
      <c r="C27" s="17">
        <f t="shared" si="19"/>
        <v>49.000000000000036</v>
      </c>
      <c r="D27" s="17">
        <f t="shared" si="20"/>
        <v>2.0416666666666683</v>
      </c>
      <c r="E27" s="17">
        <f t="shared" si="21"/>
        <v>0.29166666666666691</v>
      </c>
      <c r="F27" s="17">
        <f t="shared" si="22"/>
        <v>6.7077344284736537E-2</v>
      </c>
      <c r="G27" s="17">
        <f t="shared" si="1"/>
        <v>5.5897786903947111E-3</v>
      </c>
      <c r="H27" s="18">
        <f t="shared" si="2"/>
        <v>2</v>
      </c>
      <c r="I27" s="19">
        <f t="shared" si="3"/>
        <v>0</v>
      </c>
      <c r="J27" s="19">
        <f t="shared" si="4"/>
        <v>0</v>
      </c>
      <c r="K27" s="19">
        <f t="shared" si="5"/>
        <v>0</v>
      </c>
      <c r="L27" s="29"/>
      <c r="M27" s="32">
        <f t="shared" si="6"/>
        <v>0</v>
      </c>
      <c r="N27" s="28" t="s">
        <v>86</v>
      </c>
      <c r="O27" s="26">
        <f t="shared" si="7"/>
        <v>0</v>
      </c>
      <c r="P27" s="28" t="s">
        <v>87</v>
      </c>
      <c r="Q27" s="26">
        <f t="shared" si="8"/>
        <v>0</v>
      </c>
      <c r="R27" s="28" t="s">
        <v>88</v>
      </c>
      <c r="S27" s="26">
        <f t="shared" si="9"/>
        <v>2</v>
      </c>
      <c r="T27" s="28" t="s">
        <v>89</v>
      </c>
      <c r="U27" s="26">
        <f t="shared" si="10"/>
        <v>1</v>
      </c>
      <c r="V27" s="33" t="s">
        <v>90</v>
      </c>
      <c r="W27" s="38">
        <f t="shared" si="23"/>
        <v>0</v>
      </c>
      <c r="X27" s="46">
        <f t="shared" si="11"/>
        <v>0</v>
      </c>
      <c r="Y27" s="75">
        <f t="shared" si="24"/>
        <v>0</v>
      </c>
      <c r="Z27" s="75">
        <f t="shared" si="12"/>
        <v>0</v>
      </c>
      <c r="AA27" s="76">
        <f t="shared" si="13"/>
        <v>0</v>
      </c>
      <c r="AB27" s="54" t="str">
        <f t="shared" si="14"/>
        <v/>
      </c>
      <c r="AC27" s="53" t="str">
        <f t="shared" si="15"/>
        <v/>
      </c>
      <c r="AD27" s="53" t="str">
        <f t="shared" si="16"/>
        <v/>
      </c>
      <c r="AE27" s="54" t="str">
        <f t="shared" si="17"/>
        <v/>
      </c>
      <c r="AF27" s="55" t="str">
        <f t="shared" si="18"/>
        <v/>
      </c>
    </row>
    <row r="28" spans="1:32" ht="15.75" customHeight="1" x14ac:dyDescent="0.3">
      <c r="A28" s="15">
        <f t="shared" si="25"/>
        <v>2.1000000000000005</v>
      </c>
      <c r="B28" s="16">
        <f t="shared" si="0"/>
        <v>7.9432823472428121E-3</v>
      </c>
      <c r="C28" s="17">
        <f t="shared" si="19"/>
        <v>59.525888157914331</v>
      </c>
      <c r="D28" s="17">
        <f t="shared" si="20"/>
        <v>2.4802453399130973</v>
      </c>
      <c r="E28" s="17">
        <f t="shared" si="21"/>
        <v>0.35432076284472819</v>
      </c>
      <c r="F28" s="17">
        <f t="shared" si="22"/>
        <v>8.148649987394159E-2</v>
      </c>
      <c r="G28" s="17">
        <f t="shared" si="1"/>
        <v>6.7905416561617991E-3</v>
      </c>
      <c r="H28" s="18">
        <f t="shared" si="2"/>
        <v>2</v>
      </c>
      <c r="I28" s="19">
        <f t="shared" si="3"/>
        <v>0</v>
      </c>
      <c r="J28" s="19">
        <f t="shared" si="4"/>
        <v>0</v>
      </c>
      <c r="K28" s="19">
        <f t="shared" si="5"/>
        <v>0</v>
      </c>
      <c r="L28" s="29"/>
      <c r="M28" s="32">
        <f t="shared" si="6"/>
        <v>0</v>
      </c>
      <c r="N28" s="28" t="s">
        <v>86</v>
      </c>
      <c r="O28" s="26">
        <f t="shared" si="7"/>
        <v>0</v>
      </c>
      <c r="P28" s="28" t="s">
        <v>87</v>
      </c>
      <c r="Q28" s="26">
        <f t="shared" si="8"/>
        <v>0</v>
      </c>
      <c r="R28" s="28" t="s">
        <v>88</v>
      </c>
      <c r="S28" s="26">
        <f t="shared" si="9"/>
        <v>2</v>
      </c>
      <c r="T28" s="28" t="s">
        <v>89</v>
      </c>
      <c r="U28" s="26">
        <f t="shared" si="10"/>
        <v>11</v>
      </c>
      <c r="V28" s="33" t="s">
        <v>90</v>
      </c>
      <c r="W28" s="38">
        <f t="shared" si="23"/>
        <v>0</v>
      </c>
      <c r="X28" s="46">
        <f t="shared" si="11"/>
        <v>0</v>
      </c>
      <c r="Y28" s="75">
        <f t="shared" si="24"/>
        <v>0</v>
      </c>
      <c r="Z28" s="75">
        <f t="shared" si="12"/>
        <v>0</v>
      </c>
      <c r="AA28" s="76">
        <f t="shared" si="13"/>
        <v>0</v>
      </c>
      <c r="AB28" s="54" t="str">
        <f t="shared" si="14"/>
        <v/>
      </c>
      <c r="AC28" s="53" t="str">
        <f t="shared" si="15"/>
        <v/>
      </c>
      <c r="AD28" s="53" t="str">
        <f t="shared" si="16"/>
        <v/>
      </c>
      <c r="AE28" s="54" t="str">
        <f t="shared" si="17"/>
        <v/>
      </c>
      <c r="AF28" s="55" t="str">
        <f t="shared" si="18"/>
        <v/>
      </c>
    </row>
    <row r="29" spans="1:32" ht="15.75" customHeight="1" x14ac:dyDescent="0.3">
      <c r="A29" s="15">
        <f t="shared" si="25"/>
        <v>2.2000000000000006</v>
      </c>
      <c r="B29" s="16">
        <f t="shared" si="0"/>
        <v>6.3095734448019251E-3</v>
      </c>
      <c r="C29" s="17">
        <f t="shared" si="19"/>
        <v>72.31288491813315</v>
      </c>
      <c r="D29" s="17">
        <f t="shared" si="20"/>
        <v>3.0130368715888811</v>
      </c>
      <c r="E29" s="17">
        <f t="shared" si="21"/>
        <v>0.43043383879841157</v>
      </c>
      <c r="F29" s="17">
        <f t="shared" si="22"/>
        <v>9.8990944446451942E-2</v>
      </c>
      <c r="G29" s="17">
        <f t="shared" si="1"/>
        <v>8.2492453705376619E-3</v>
      </c>
      <c r="H29" s="18">
        <f t="shared" si="2"/>
        <v>3</v>
      </c>
      <c r="I29" s="19">
        <f t="shared" si="3"/>
        <v>0</v>
      </c>
      <c r="J29" s="19">
        <f t="shared" si="4"/>
        <v>0</v>
      </c>
      <c r="K29" s="19">
        <f t="shared" si="5"/>
        <v>0</v>
      </c>
      <c r="L29" s="29"/>
      <c r="M29" s="32">
        <f t="shared" si="6"/>
        <v>0</v>
      </c>
      <c r="N29" s="28" t="s">
        <v>86</v>
      </c>
      <c r="O29" s="26">
        <f t="shared" si="7"/>
        <v>0</v>
      </c>
      <c r="P29" s="28" t="s">
        <v>87</v>
      </c>
      <c r="Q29" s="26">
        <f t="shared" si="8"/>
        <v>0</v>
      </c>
      <c r="R29" s="28" t="s">
        <v>88</v>
      </c>
      <c r="S29" s="26">
        <f t="shared" si="9"/>
        <v>3</v>
      </c>
      <c r="T29" s="28" t="s">
        <v>89</v>
      </c>
      <c r="U29" s="26">
        <f t="shared" si="10"/>
        <v>0</v>
      </c>
      <c r="V29" s="33" t="s">
        <v>90</v>
      </c>
      <c r="W29" s="38">
        <f t="shared" si="23"/>
        <v>0</v>
      </c>
      <c r="X29" s="46">
        <f t="shared" si="11"/>
        <v>0</v>
      </c>
      <c r="Y29" s="75">
        <f t="shared" si="24"/>
        <v>0</v>
      </c>
      <c r="Z29" s="75">
        <f t="shared" si="12"/>
        <v>0</v>
      </c>
      <c r="AA29" s="76">
        <f t="shared" si="13"/>
        <v>0</v>
      </c>
      <c r="AB29" s="54" t="str">
        <f t="shared" si="14"/>
        <v/>
      </c>
      <c r="AC29" s="53" t="str">
        <f t="shared" si="15"/>
        <v/>
      </c>
      <c r="AD29" s="53" t="str">
        <f t="shared" si="16"/>
        <v/>
      </c>
      <c r="AE29" s="54" t="str">
        <f t="shared" si="17"/>
        <v/>
      </c>
      <c r="AF29" s="55" t="str">
        <f t="shared" si="18"/>
        <v/>
      </c>
    </row>
    <row r="30" spans="1:32" ht="15.75" customHeight="1" x14ac:dyDescent="0.3">
      <c r="A30" s="15">
        <f t="shared" si="25"/>
        <v>2.3000000000000007</v>
      </c>
      <c r="B30" s="16">
        <f t="shared" si="0"/>
        <v>5.0118723362727168E-3</v>
      </c>
      <c r="C30" s="17">
        <f t="shared" si="19"/>
        <v>87.846708163528959</v>
      </c>
      <c r="D30" s="17">
        <f t="shared" si="20"/>
        <v>3.6602795068137066</v>
      </c>
      <c r="E30" s="17">
        <f t="shared" si="21"/>
        <v>0.52289707240195804</v>
      </c>
      <c r="F30" s="17">
        <f t="shared" si="22"/>
        <v>0.12025558954624087</v>
      </c>
      <c r="G30" s="17">
        <f t="shared" si="1"/>
        <v>1.0021299128853406E-2</v>
      </c>
      <c r="H30" s="18">
        <f t="shared" si="2"/>
        <v>3</v>
      </c>
      <c r="I30" s="19">
        <f t="shared" si="3"/>
        <v>0</v>
      </c>
      <c r="J30" s="19">
        <f t="shared" si="4"/>
        <v>0</v>
      </c>
      <c r="K30" s="19">
        <f t="shared" si="5"/>
        <v>0</v>
      </c>
      <c r="L30" s="29"/>
      <c r="M30" s="32">
        <f t="shared" si="6"/>
        <v>0</v>
      </c>
      <c r="N30" s="28" t="s">
        <v>86</v>
      </c>
      <c r="O30" s="26">
        <f t="shared" si="7"/>
        <v>0</v>
      </c>
      <c r="P30" s="28" t="s">
        <v>87</v>
      </c>
      <c r="Q30" s="26">
        <f t="shared" si="8"/>
        <v>0</v>
      </c>
      <c r="R30" s="28" t="s">
        <v>88</v>
      </c>
      <c r="S30" s="26">
        <f t="shared" si="9"/>
        <v>3</v>
      </c>
      <c r="T30" s="28" t="s">
        <v>89</v>
      </c>
      <c r="U30" s="26">
        <f t="shared" si="10"/>
        <v>15</v>
      </c>
      <c r="V30" s="33" t="s">
        <v>90</v>
      </c>
      <c r="W30" s="38">
        <f t="shared" si="23"/>
        <v>0</v>
      </c>
      <c r="X30" s="46">
        <f t="shared" si="11"/>
        <v>0</v>
      </c>
      <c r="Y30" s="75">
        <f t="shared" si="24"/>
        <v>0</v>
      </c>
      <c r="Z30" s="75">
        <f t="shared" si="12"/>
        <v>0</v>
      </c>
      <c r="AA30" s="76">
        <f t="shared" si="13"/>
        <v>0</v>
      </c>
      <c r="AB30" s="54" t="str">
        <f t="shared" si="14"/>
        <v/>
      </c>
      <c r="AC30" s="53" t="str">
        <f t="shared" si="15"/>
        <v/>
      </c>
      <c r="AD30" s="53" t="str">
        <f t="shared" si="16"/>
        <v/>
      </c>
      <c r="AE30" s="54" t="str">
        <f t="shared" si="17"/>
        <v/>
      </c>
      <c r="AF30" s="55" t="str">
        <f t="shared" si="18"/>
        <v/>
      </c>
    </row>
    <row r="31" spans="1:32" ht="15.75" customHeight="1" x14ac:dyDescent="0.3">
      <c r="A31" s="15">
        <f t="shared" si="25"/>
        <v>2.4000000000000008</v>
      </c>
      <c r="B31" s="16">
        <f t="shared" si="0"/>
        <v>3.9810717055349682E-3</v>
      </c>
      <c r="C31" s="17">
        <f t="shared" si="19"/>
        <v>106.71741479965638</v>
      </c>
      <c r="D31" s="17">
        <f t="shared" si="20"/>
        <v>4.4465589499856826</v>
      </c>
      <c r="E31" s="17">
        <f t="shared" si="21"/>
        <v>0.63522270714081175</v>
      </c>
      <c r="F31" s="17">
        <f t="shared" si="22"/>
        <v>0.1460881790549711</v>
      </c>
      <c r="G31" s="17">
        <f t="shared" si="1"/>
        <v>1.2174014921247591E-2</v>
      </c>
      <c r="H31" s="18">
        <f t="shared" si="2"/>
        <v>4</v>
      </c>
      <c r="I31" s="19">
        <f t="shared" si="3"/>
        <v>0</v>
      </c>
      <c r="J31" s="19">
        <f t="shared" si="4"/>
        <v>0</v>
      </c>
      <c r="K31" s="19">
        <f t="shared" si="5"/>
        <v>0</v>
      </c>
      <c r="L31" s="29"/>
      <c r="M31" s="32">
        <f t="shared" si="6"/>
        <v>0</v>
      </c>
      <c r="N31" s="28" t="s">
        <v>86</v>
      </c>
      <c r="O31" s="26">
        <f t="shared" si="7"/>
        <v>0</v>
      </c>
      <c r="P31" s="28" t="s">
        <v>87</v>
      </c>
      <c r="Q31" s="26">
        <f t="shared" si="8"/>
        <v>0</v>
      </c>
      <c r="R31" s="28" t="s">
        <v>88</v>
      </c>
      <c r="S31" s="26">
        <f t="shared" si="9"/>
        <v>4</v>
      </c>
      <c r="T31" s="28" t="s">
        <v>89</v>
      </c>
      <c r="U31" s="26">
        <f t="shared" si="10"/>
        <v>10</v>
      </c>
      <c r="V31" s="33" t="s">
        <v>90</v>
      </c>
      <c r="W31" s="38">
        <f t="shared" si="23"/>
        <v>0</v>
      </c>
      <c r="X31" s="46">
        <f t="shared" si="11"/>
        <v>0</v>
      </c>
      <c r="Y31" s="75">
        <f t="shared" si="24"/>
        <v>0</v>
      </c>
      <c r="Z31" s="75">
        <f t="shared" si="12"/>
        <v>0</v>
      </c>
      <c r="AA31" s="76">
        <f t="shared" si="13"/>
        <v>0</v>
      </c>
      <c r="AB31" s="54" t="str">
        <f t="shared" si="14"/>
        <v/>
      </c>
      <c r="AC31" s="53" t="str">
        <f t="shared" si="15"/>
        <v/>
      </c>
      <c r="AD31" s="53" t="str">
        <f t="shared" si="16"/>
        <v/>
      </c>
      <c r="AE31" s="54" t="str">
        <f t="shared" si="17"/>
        <v/>
      </c>
      <c r="AF31" s="55" t="str">
        <f t="shared" si="18"/>
        <v/>
      </c>
    </row>
    <row r="32" spans="1:32" ht="15.75" customHeight="1" x14ac:dyDescent="0.3">
      <c r="A32" s="15">
        <f t="shared" si="25"/>
        <v>2.5000000000000009</v>
      </c>
      <c r="B32" s="16">
        <f t="shared" si="0"/>
        <v>3.1622776601683733E-3</v>
      </c>
      <c r="C32" s="17">
        <f t="shared" si="19"/>
        <v>129.64181424216511</v>
      </c>
      <c r="D32" s="17">
        <f t="shared" si="20"/>
        <v>5.401742260090213</v>
      </c>
      <c r="E32" s="17">
        <f t="shared" si="21"/>
        <v>0.77167746572717333</v>
      </c>
      <c r="F32" s="17">
        <f t="shared" si="22"/>
        <v>0.17746997158407271</v>
      </c>
      <c r="G32" s="17">
        <f t="shared" si="1"/>
        <v>1.4789164298672726E-2</v>
      </c>
      <c r="H32" s="18">
        <f t="shared" si="2"/>
        <v>5</v>
      </c>
      <c r="I32" s="19">
        <f t="shared" si="3"/>
        <v>0</v>
      </c>
      <c r="J32" s="19">
        <f t="shared" si="4"/>
        <v>0</v>
      </c>
      <c r="K32" s="19">
        <f t="shared" si="5"/>
        <v>0</v>
      </c>
      <c r="L32" s="29"/>
      <c r="M32" s="32">
        <f t="shared" si="6"/>
        <v>0</v>
      </c>
      <c r="N32" s="28" t="s">
        <v>86</v>
      </c>
      <c r="O32" s="26">
        <f t="shared" si="7"/>
        <v>0</v>
      </c>
      <c r="P32" s="28" t="s">
        <v>87</v>
      </c>
      <c r="Q32" s="26">
        <f t="shared" si="8"/>
        <v>0</v>
      </c>
      <c r="R32" s="28" t="s">
        <v>88</v>
      </c>
      <c r="S32" s="26">
        <f t="shared" si="9"/>
        <v>5</v>
      </c>
      <c r="T32" s="28" t="s">
        <v>89</v>
      </c>
      <c r="U32" s="26">
        <f t="shared" si="10"/>
        <v>9</v>
      </c>
      <c r="V32" s="33" t="s">
        <v>90</v>
      </c>
      <c r="W32" s="38">
        <f t="shared" si="23"/>
        <v>0</v>
      </c>
      <c r="X32" s="46">
        <f t="shared" si="11"/>
        <v>0</v>
      </c>
      <c r="Y32" s="75">
        <f t="shared" si="24"/>
        <v>0</v>
      </c>
      <c r="Z32" s="75">
        <f t="shared" si="12"/>
        <v>0</v>
      </c>
      <c r="AA32" s="76">
        <f t="shared" si="13"/>
        <v>0</v>
      </c>
      <c r="AB32" s="54" t="str">
        <f t="shared" si="14"/>
        <v/>
      </c>
      <c r="AC32" s="53" t="str">
        <f t="shared" si="15"/>
        <v/>
      </c>
      <c r="AD32" s="53" t="str">
        <f t="shared" si="16"/>
        <v/>
      </c>
      <c r="AE32" s="54" t="str">
        <f t="shared" si="17"/>
        <v/>
      </c>
      <c r="AF32" s="55" t="str">
        <f t="shared" si="18"/>
        <v/>
      </c>
    </row>
    <row r="33" spans="1:32" ht="15.75" customHeight="1" x14ac:dyDescent="0.3">
      <c r="A33" s="15">
        <f t="shared" si="25"/>
        <v>2.600000000000001</v>
      </c>
      <c r="B33" s="16">
        <f t="shared" si="0"/>
        <v>2.5118864315095755E-3</v>
      </c>
      <c r="C33" s="17">
        <f t="shared" si="19"/>
        <v>157.49069663608617</v>
      </c>
      <c r="D33" s="17">
        <f t="shared" si="20"/>
        <v>6.5621123598369238</v>
      </c>
      <c r="E33" s="17">
        <f t="shared" si="21"/>
        <v>0.93744462283384622</v>
      </c>
      <c r="F33" s="17">
        <f t="shared" si="22"/>
        <v>0.21559301387554575</v>
      </c>
      <c r="G33" s="17">
        <f t="shared" si="1"/>
        <v>1.7966084489628813E-2</v>
      </c>
      <c r="H33" s="18">
        <f t="shared" si="2"/>
        <v>6</v>
      </c>
      <c r="I33" s="19">
        <f t="shared" si="3"/>
        <v>0</v>
      </c>
      <c r="J33" s="19">
        <f t="shared" si="4"/>
        <v>0</v>
      </c>
      <c r="K33" s="19">
        <f t="shared" si="5"/>
        <v>0</v>
      </c>
      <c r="L33" s="29"/>
      <c r="M33" s="32">
        <f t="shared" si="6"/>
        <v>0</v>
      </c>
      <c r="N33" s="28" t="s">
        <v>86</v>
      </c>
      <c r="O33" s="26">
        <f t="shared" si="7"/>
        <v>0</v>
      </c>
      <c r="P33" s="28" t="s">
        <v>87</v>
      </c>
      <c r="Q33" s="26">
        <f t="shared" si="8"/>
        <v>0</v>
      </c>
      <c r="R33" s="28" t="s">
        <v>88</v>
      </c>
      <c r="S33" s="26">
        <f t="shared" si="9"/>
        <v>6</v>
      </c>
      <c r="T33" s="28" t="s">
        <v>89</v>
      </c>
      <c r="U33" s="26">
        <f t="shared" si="10"/>
        <v>13</v>
      </c>
      <c r="V33" s="33" t="s">
        <v>90</v>
      </c>
      <c r="W33" s="38">
        <f t="shared" si="23"/>
        <v>0</v>
      </c>
      <c r="X33" s="46">
        <f t="shared" si="11"/>
        <v>0</v>
      </c>
      <c r="Y33" s="75">
        <f t="shared" si="24"/>
        <v>0</v>
      </c>
      <c r="Z33" s="75">
        <f t="shared" si="12"/>
        <v>0</v>
      </c>
      <c r="AA33" s="76">
        <f t="shared" si="13"/>
        <v>0</v>
      </c>
      <c r="AB33" s="54" t="str">
        <f t="shared" si="14"/>
        <v/>
      </c>
      <c r="AC33" s="53" t="str">
        <f t="shared" si="15"/>
        <v/>
      </c>
      <c r="AD33" s="53" t="str">
        <f t="shared" si="16"/>
        <v/>
      </c>
      <c r="AE33" s="54" t="str">
        <f t="shared" si="17"/>
        <v/>
      </c>
      <c r="AF33" s="55" t="str">
        <f t="shared" si="18"/>
        <v/>
      </c>
    </row>
    <row r="34" spans="1:32" ht="15.75" customHeight="1" x14ac:dyDescent="0.3">
      <c r="A34" s="15">
        <f t="shared" si="25"/>
        <v>2.7000000000000011</v>
      </c>
      <c r="B34" s="16">
        <f t="shared" si="0"/>
        <v>1.9952623149688763E-3</v>
      </c>
      <c r="C34" s="17">
        <f t="shared" si="19"/>
        <v>191.32191007901366</v>
      </c>
      <c r="D34" s="17">
        <f t="shared" si="20"/>
        <v>7.9717462532922356</v>
      </c>
      <c r="E34" s="17">
        <f t="shared" si="21"/>
        <v>1.1388208933274622</v>
      </c>
      <c r="F34" s="17">
        <f t="shared" si="22"/>
        <v>0.2619054210527223</v>
      </c>
      <c r="G34" s="17">
        <f t="shared" si="1"/>
        <v>2.1825451754393526E-2</v>
      </c>
      <c r="H34" s="18">
        <f t="shared" si="2"/>
        <v>7</v>
      </c>
      <c r="I34" s="19">
        <f t="shared" si="3"/>
        <v>1</v>
      </c>
      <c r="J34" s="19">
        <f t="shared" si="4"/>
        <v>0</v>
      </c>
      <c r="K34" s="19">
        <f t="shared" si="5"/>
        <v>0</v>
      </c>
      <c r="L34" s="29"/>
      <c r="M34" s="32">
        <f t="shared" si="6"/>
        <v>0</v>
      </c>
      <c r="N34" s="28" t="s">
        <v>86</v>
      </c>
      <c r="O34" s="26">
        <f t="shared" si="7"/>
        <v>0</v>
      </c>
      <c r="P34" s="28" t="s">
        <v>87</v>
      </c>
      <c r="Q34" s="26">
        <f t="shared" si="8"/>
        <v>1</v>
      </c>
      <c r="R34" s="28" t="s">
        <v>88</v>
      </c>
      <c r="S34" s="26">
        <f t="shared" si="9"/>
        <v>0</v>
      </c>
      <c r="T34" s="28" t="s">
        <v>89</v>
      </c>
      <c r="U34" s="26">
        <f t="shared" si="10"/>
        <v>23</v>
      </c>
      <c r="V34" s="33" t="s">
        <v>90</v>
      </c>
      <c r="W34" s="38">
        <f t="shared" si="23"/>
        <v>0</v>
      </c>
      <c r="X34" s="46">
        <f t="shared" si="11"/>
        <v>0</v>
      </c>
      <c r="Y34" s="75">
        <f t="shared" si="24"/>
        <v>0</v>
      </c>
      <c r="Z34" s="75">
        <f t="shared" si="12"/>
        <v>0</v>
      </c>
      <c r="AA34" s="76">
        <f t="shared" si="13"/>
        <v>0</v>
      </c>
      <c r="AB34" s="54" t="str">
        <f t="shared" si="14"/>
        <v/>
      </c>
      <c r="AC34" s="53" t="str">
        <f t="shared" si="15"/>
        <v/>
      </c>
      <c r="AD34" s="53" t="str">
        <f t="shared" si="16"/>
        <v/>
      </c>
      <c r="AE34" s="54" t="str">
        <f t="shared" si="17"/>
        <v/>
      </c>
      <c r="AF34" s="55" t="str">
        <f t="shared" si="18"/>
        <v/>
      </c>
    </row>
    <row r="35" spans="1:32" ht="15.75" customHeight="1" x14ac:dyDescent="0.3">
      <c r="A35" s="15">
        <f t="shared" si="25"/>
        <v>2.8000000000000012</v>
      </c>
      <c r="B35" s="16">
        <f t="shared" si="0"/>
        <v>1.5848931924611108E-3</v>
      </c>
      <c r="C35" s="17">
        <f t="shared" si="19"/>
        <v>232.42054329636542</v>
      </c>
      <c r="D35" s="17">
        <f t="shared" si="20"/>
        <v>9.6841893040152254</v>
      </c>
      <c r="E35" s="17">
        <f t="shared" si="21"/>
        <v>1.383455614859318</v>
      </c>
      <c r="F35" s="17">
        <f t="shared" si="22"/>
        <v>0.31816638370481232</v>
      </c>
      <c r="G35" s="17">
        <f t="shared" si="1"/>
        <v>2.6513865308734362E-2</v>
      </c>
      <c r="H35" s="18">
        <f t="shared" si="2"/>
        <v>9</v>
      </c>
      <c r="I35" s="19">
        <f t="shared" si="3"/>
        <v>1</v>
      </c>
      <c r="J35" s="19">
        <f t="shared" si="4"/>
        <v>0</v>
      </c>
      <c r="K35" s="19">
        <f t="shared" si="5"/>
        <v>0</v>
      </c>
      <c r="L35" s="29"/>
      <c r="M35" s="32">
        <f t="shared" si="6"/>
        <v>0</v>
      </c>
      <c r="N35" s="28" t="s">
        <v>86</v>
      </c>
      <c r="O35" s="26">
        <f t="shared" si="7"/>
        <v>0</v>
      </c>
      <c r="P35" s="28" t="s">
        <v>87</v>
      </c>
      <c r="Q35" s="26">
        <f t="shared" si="8"/>
        <v>1</v>
      </c>
      <c r="R35" s="28" t="s">
        <v>88</v>
      </c>
      <c r="S35" s="26">
        <f t="shared" si="9"/>
        <v>2</v>
      </c>
      <c r="T35" s="28" t="s">
        <v>89</v>
      </c>
      <c r="U35" s="26">
        <f t="shared" si="10"/>
        <v>16</v>
      </c>
      <c r="V35" s="33" t="s">
        <v>90</v>
      </c>
      <c r="W35" s="38">
        <f t="shared" si="23"/>
        <v>0</v>
      </c>
      <c r="X35" s="46">
        <f t="shared" si="11"/>
        <v>0</v>
      </c>
      <c r="Y35" s="75">
        <f t="shared" si="24"/>
        <v>0</v>
      </c>
      <c r="Z35" s="75">
        <f t="shared" si="12"/>
        <v>0</v>
      </c>
      <c r="AA35" s="76">
        <f t="shared" si="13"/>
        <v>0</v>
      </c>
      <c r="AB35" s="54" t="str">
        <f t="shared" si="14"/>
        <v/>
      </c>
      <c r="AC35" s="53" t="str">
        <f t="shared" si="15"/>
        <v/>
      </c>
      <c r="AD35" s="53" t="str">
        <f t="shared" si="16"/>
        <v/>
      </c>
      <c r="AE35" s="54" t="str">
        <f t="shared" si="17"/>
        <v/>
      </c>
      <c r="AF35" s="55" t="str">
        <f t="shared" si="18"/>
        <v/>
      </c>
    </row>
    <row r="36" spans="1:32" ht="15.75" customHeight="1" x14ac:dyDescent="0.3">
      <c r="A36" s="15">
        <f t="shared" si="25"/>
        <v>2.9000000000000012</v>
      </c>
      <c r="B36" s="16">
        <f t="shared" si="0"/>
        <v>1.258925411794164E-3</v>
      </c>
      <c r="C36" s="17">
        <f t="shared" si="19"/>
        <v>282.34774011961491</v>
      </c>
      <c r="D36" s="17">
        <f t="shared" si="20"/>
        <v>11.764489171650622</v>
      </c>
      <c r="E36" s="17">
        <f t="shared" si="21"/>
        <v>1.6806413102358031</v>
      </c>
      <c r="F36" s="17">
        <f t="shared" si="22"/>
        <v>0.38651299126572886</v>
      </c>
      <c r="G36" s="17">
        <f t="shared" si="1"/>
        <v>3.2209415938810736E-2</v>
      </c>
      <c r="H36" s="18">
        <f t="shared" si="2"/>
        <v>11</v>
      </c>
      <c r="I36" s="19">
        <f t="shared" si="3"/>
        <v>1</v>
      </c>
      <c r="J36" s="19">
        <f t="shared" si="4"/>
        <v>0</v>
      </c>
      <c r="K36" s="19">
        <f t="shared" si="5"/>
        <v>0</v>
      </c>
      <c r="L36" s="29"/>
      <c r="M36" s="32">
        <f t="shared" si="6"/>
        <v>0</v>
      </c>
      <c r="N36" s="28" t="s">
        <v>86</v>
      </c>
      <c r="O36" s="26">
        <f t="shared" si="7"/>
        <v>0</v>
      </c>
      <c r="P36" s="28" t="s">
        <v>87</v>
      </c>
      <c r="Q36" s="26">
        <f t="shared" si="8"/>
        <v>1</v>
      </c>
      <c r="R36" s="28" t="s">
        <v>88</v>
      </c>
      <c r="S36" s="26">
        <f t="shared" si="9"/>
        <v>4</v>
      </c>
      <c r="T36" s="28" t="s">
        <v>89</v>
      </c>
      <c r="U36" s="26">
        <f t="shared" si="10"/>
        <v>18</v>
      </c>
      <c r="V36" s="33" t="s">
        <v>90</v>
      </c>
      <c r="W36" s="38">
        <f t="shared" si="23"/>
        <v>0</v>
      </c>
      <c r="X36" s="46">
        <f t="shared" si="11"/>
        <v>0</v>
      </c>
      <c r="Y36" s="75">
        <f t="shared" si="24"/>
        <v>0</v>
      </c>
      <c r="Z36" s="75">
        <f t="shared" si="12"/>
        <v>0</v>
      </c>
      <c r="AA36" s="76">
        <f t="shared" si="13"/>
        <v>0</v>
      </c>
      <c r="AB36" s="54" t="str">
        <f t="shared" si="14"/>
        <v/>
      </c>
      <c r="AC36" s="53" t="str">
        <f t="shared" si="15"/>
        <v/>
      </c>
      <c r="AD36" s="53" t="str">
        <f t="shared" si="16"/>
        <v/>
      </c>
      <c r="AE36" s="54" t="str">
        <f t="shared" si="17"/>
        <v/>
      </c>
      <c r="AF36" s="55" t="str">
        <f t="shared" si="18"/>
        <v/>
      </c>
    </row>
    <row r="37" spans="1:32" ht="15.75" customHeight="1" x14ac:dyDescent="0.3">
      <c r="A37" s="15">
        <f t="shared" si="25"/>
        <v>3.0000000000000013</v>
      </c>
      <c r="B37" s="16">
        <f t="shared" si="0"/>
        <v>9.9999999999999764E-4</v>
      </c>
      <c r="C37" s="17">
        <f t="shared" si="19"/>
        <v>343.00000000000074</v>
      </c>
      <c r="D37" s="17">
        <f t="shared" si="20"/>
        <v>14.291666666666698</v>
      </c>
      <c r="E37" s="17">
        <f t="shared" si="21"/>
        <v>2.041666666666671</v>
      </c>
      <c r="F37" s="17">
        <f t="shared" si="22"/>
        <v>0.46954140999315641</v>
      </c>
      <c r="G37" s="17">
        <f t="shared" si="1"/>
        <v>3.9128450832763034E-2</v>
      </c>
      <c r="H37" s="18">
        <f t="shared" si="2"/>
        <v>14</v>
      </c>
      <c r="I37" s="19">
        <f t="shared" si="3"/>
        <v>2</v>
      </c>
      <c r="J37" s="19">
        <f t="shared" si="4"/>
        <v>0</v>
      </c>
      <c r="K37" s="19">
        <f t="shared" si="5"/>
        <v>0</v>
      </c>
      <c r="L37" s="29"/>
      <c r="M37" s="32">
        <f t="shared" si="6"/>
        <v>0</v>
      </c>
      <c r="N37" s="28" t="s">
        <v>86</v>
      </c>
      <c r="O37" s="26">
        <f t="shared" si="7"/>
        <v>0</v>
      </c>
      <c r="P37" s="28" t="s">
        <v>87</v>
      </c>
      <c r="Q37" s="26">
        <f t="shared" si="8"/>
        <v>2</v>
      </c>
      <c r="R37" s="28" t="s">
        <v>88</v>
      </c>
      <c r="S37" s="26">
        <f t="shared" si="9"/>
        <v>0</v>
      </c>
      <c r="T37" s="28" t="s">
        <v>89</v>
      </c>
      <c r="U37" s="26">
        <f t="shared" si="10"/>
        <v>7</v>
      </c>
      <c r="V37" s="33" t="s">
        <v>90</v>
      </c>
      <c r="W37" s="38">
        <f t="shared" si="23"/>
        <v>0</v>
      </c>
      <c r="X37" s="46">
        <f t="shared" si="11"/>
        <v>0</v>
      </c>
      <c r="Y37" s="75">
        <f t="shared" si="24"/>
        <v>0</v>
      </c>
      <c r="Z37" s="75">
        <f t="shared" si="12"/>
        <v>0</v>
      </c>
      <c r="AA37" s="76">
        <f t="shared" si="13"/>
        <v>0</v>
      </c>
      <c r="AB37" s="54" t="str">
        <f t="shared" si="14"/>
        <v/>
      </c>
      <c r="AC37" s="53" t="str">
        <f t="shared" si="15"/>
        <v/>
      </c>
      <c r="AD37" s="53" t="str">
        <f t="shared" si="16"/>
        <v/>
      </c>
      <c r="AE37" s="54" t="str">
        <f t="shared" si="17"/>
        <v/>
      </c>
      <c r="AF37" s="55" t="str">
        <f t="shared" si="18"/>
        <v/>
      </c>
    </row>
    <row r="38" spans="1:32" ht="15.75" customHeight="1" x14ac:dyDescent="0.3">
      <c r="A38" s="15">
        <f t="shared" si="25"/>
        <v>3.1000000000000014</v>
      </c>
      <c r="B38" s="16">
        <f t="shared" si="0"/>
        <v>7.9432823472427958E-4</v>
      </c>
      <c r="C38" s="17">
        <f t="shared" si="19"/>
        <v>416.68121710540112</v>
      </c>
      <c r="D38" s="17">
        <f t="shared" si="20"/>
        <v>17.361717379391713</v>
      </c>
      <c r="E38" s="17">
        <f t="shared" si="21"/>
        <v>2.4802453399131017</v>
      </c>
      <c r="F38" s="17">
        <f t="shared" si="22"/>
        <v>0.5704054991175922</v>
      </c>
      <c r="G38" s="17">
        <f t="shared" si="1"/>
        <v>4.7533791593132688E-2</v>
      </c>
      <c r="H38" s="18">
        <f t="shared" si="2"/>
        <v>17</v>
      </c>
      <c r="I38" s="19">
        <f t="shared" si="3"/>
        <v>2</v>
      </c>
      <c r="J38" s="19">
        <f t="shared" si="4"/>
        <v>0</v>
      </c>
      <c r="K38" s="19">
        <f t="shared" si="5"/>
        <v>0</v>
      </c>
      <c r="L38" s="29"/>
      <c r="M38" s="32">
        <f t="shared" si="6"/>
        <v>0</v>
      </c>
      <c r="N38" s="28" t="s">
        <v>86</v>
      </c>
      <c r="O38" s="26">
        <f t="shared" si="7"/>
        <v>0</v>
      </c>
      <c r="P38" s="28" t="s">
        <v>87</v>
      </c>
      <c r="Q38" s="26">
        <f t="shared" si="8"/>
        <v>2</v>
      </c>
      <c r="R38" s="28" t="s">
        <v>88</v>
      </c>
      <c r="S38" s="26">
        <f t="shared" si="9"/>
        <v>3</v>
      </c>
      <c r="T38" s="28" t="s">
        <v>89</v>
      </c>
      <c r="U38" s="26">
        <f t="shared" si="10"/>
        <v>8</v>
      </c>
      <c r="V38" s="33" t="s">
        <v>90</v>
      </c>
      <c r="W38" s="38">
        <f t="shared" si="23"/>
        <v>0</v>
      </c>
      <c r="X38" s="46">
        <f t="shared" si="11"/>
        <v>0</v>
      </c>
      <c r="Y38" s="75">
        <f t="shared" si="24"/>
        <v>0</v>
      </c>
      <c r="Z38" s="75">
        <f t="shared" si="12"/>
        <v>0</v>
      </c>
      <c r="AA38" s="76">
        <f t="shared" si="13"/>
        <v>0</v>
      </c>
      <c r="AB38" s="54" t="str">
        <f t="shared" si="14"/>
        <v/>
      </c>
      <c r="AC38" s="53" t="str">
        <f t="shared" si="15"/>
        <v/>
      </c>
      <c r="AD38" s="53" t="str">
        <f t="shared" si="16"/>
        <v/>
      </c>
      <c r="AE38" s="54" t="str">
        <f t="shared" si="17"/>
        <v/>
      </c>
      <c r="AF38" s="55" t="str">
        <f t="shared" si="18"/>
        <v/>
      </c>
    </row>
    <row r="39" spans="1:32" ht="15.75" customHeight="1" x14ac:dyDescent="0.3">
      <c r="A39" s="15">
        <f t="shared" si="25"/>
        <v>3.2000000000000015</v>
      </c>
      <c r="B39" s="16">
        <f t="shared" si="0"/>
        <v>6.3095734448019125E-4</v>
      </c>
      <c r="C39" s="17">
        <f t="shared" si="19"/>
        <v>506.19019442693258</v>
      </c>
      <c r="D39" s="17">
        <f t="shared" si="20"/>
        <v>21.09125810112219</v>
      </c>
      <c r="E39" s="17">
        <f t="shared" si="21"/>
        <v>3.0130368715888842</v>
      </c>
      <c r="F39" s="17">
        <f t="shared" si="22"/>
        <v>0.69293661112516436</v>
      </c>
      <c r="G39" s="17">
        <f t="shared" si="1"/>
        <v>5.7744717593763692E-2</v>
      </c>
      <c r="H39" s="18">
        <f t="shared" ref="H39:H70" si="26">TRUNC(C39/$D$93)</f>
        <v>21</v>
      </c>
      <c r="I39" s="19">
        <f t="shared" ref="I39:I70" si="27">TRUNC(C39/$E$93)</f>
        <v>3</v>
      </c>
      <c r="J39" s="19">
        <f t="shared" ref="J39:J70" si="28">TRUNC(C39/$F$93)</f>
        <v>0</v>
      </c>
      <c r="K39" s="19">
        <f t="shared" ref="K39:K70" si="29">TRUNC(C39/$G$93)</f>
        <v>0</v>
      </c>
      <c r="L39" s="29"/>
      <c r="M39" s="32">
        <f t="shared" si="6"/>
        <v>0</v>
      </c>
      <c r="N39" s="28" t="s">
        <v>86</v>
      </c>
      <c r="O39" s="26">
        <f t="shared" ref="O39:O70" si="30">TRUNC(((C39-(M39*$G$93))/$F$93))</f>
        <v>0</v>
      </c>
      <c r="P39" s="28" t="s">
        <v>87</v>
      </c>
      <c r="Q39" s="26">
        <f t="shared" ref="Q39:Q70" si="31">TRUNC((C39-((M39*$G$93)+(O39*$F$93)))/$E$93)</f>
        <v>3</v>
      </c>
      <c r="R39" s="28" t="s">
        <v>88</v>
      </c>
      <c r="S39" s="26">
        <f t="shared" ref="S39:S70" si="32">TRUNC(((C39-((M39*$G$93)+(O39*$F$93)+(Q39*$E$93)))/$D$93))</f>
        <v>0</v>
      </c>
      <c r="T39" s="28" t="s">
        <v>89</v>
      </c>
      <c r="U39" s="26">
        <f t="shared" ref="U39:U70" si="33">TRUNC(((C39-((M39*$G$93)+(O39*$F$93)+(Q39*$E$93)+(S39*$D$93)))))</f>
        <v>2</v>
      </c>
      <c r="V39" s="33" t="s">
        <v>90</v>
      </c>
      <c r="W39" s="38">
        <f t="shared" si="23"/>
        <v>0</v>
      </c>
      <c r="X39" s="46">
        <f t="shared" si="11"/>
        <v>0</v>
      </c>
      <c r="Y39" s="75">
        <f t="shared" si="24"/>
        <v>0</v>
      </c>
      <c r="Z39" s="75">
        <f t="shared" ref="Z39:Z70" si="34">W39*0.01</f>
        <v>0</v>
      </c>
      <c r="AA39" s="76">
        <f t="shared" ref="AA39:AA70" si="35">W39*10</f>
        <v>0</v>
      </c>
      <c r="AB39" s="54" t="str">
        <f t="shared" ref="AB39:AB70" si="36">IF($AB$4=0,"",LEFT(TEXT($AD$4+$AB$4+(C39/24),"HH:MM AM/PM ddd mmm dd yyyy"),8))</f>
        <v/>
      </c>
      <c r="AC39" s="53" t="str">
        <f t="shared" ref="AC39:AC70" si="37">IF($AB$4=0,"",MID(TEXT($AD$4+$AB$4+(C39/24),"HH:MM AM/PM ddd mmm dd yyyy"),9,4))</f>
        <v/>
      </c>
      <c r="AD39" s="53" t="str">
        <f t="shared" ref="AD39:AD70" si="38">IF(AB$4=0,"",MID(TEXT($AD$4+$AB$4+(C39/24),"HH:MM AM/PM ddd mmm dd yyyy"),13,4))</f>
        <v/>
      </c>
      <c r="AE39" s="54" t="str">
        <f t="shared" ref="AE39:AE70" si="39">IF($AB$4=0,"",MID(TEXT($AD$4+$AB$4+(C39/24),"HH:MM AM/PM ddd mmm dd yyyy"),18,2))</f>
        <v/>
      </c>
      <c r="AF39" s="55" t="str">
        <f t="shared" ref="AF39:AF70" si="40">IF($AB$4=0,"",RIGHT(TEXT($AD$4+$AB$4+(C39/24),"HH:MM AM/PM ddd mmm dd yyyy"),4))</f>
        <v/>
      </c>
    </row>
    <row r="40" spans="1:32" ht="15.75" customHeight="1" x14ac:dyDescent="0.3">
      <c r="A40" s="15">
        <f t="shared" si="25"/>
        <v>3.3000000000000016</v>
      </c>
      <c r="B40" s="16">
        <f t="shared" si="0"/>
        <v>5.0118723362727068E-4</v>
      </c>
      <c r="C40" s="17">
        <f t="shared" si="19"/>
        <v>614.92695714470392</v>
      </c>
      <c r="D40" s="17">
        <f t="shared" si="20"/>
        <v>25.621956547695998</v>
      </c>
      <c r="E40" s="17">
        <f t="shared" si="21"/>
        <v>3.6602795068137142</v>
      </c>
      <c r="F40" s="17">
        <f t="shared" si="22"/>
        <v>0.84178912682368778</v>
      </c>
      <c r="G40" s="17">
        <f t="shared" si="1"/>
        <v>7.0149093901973991E-2</v>
      </c>
      <c r="H40" s="18">
        <f t="shared" si="26"/>
        <v>25</v>
      </c>
      <c r="I40" s="19">
        <f t="shared" si="27"/>
        <v>3</v>
      </c>
      <c r="J40" s="19">
        <f t="shared" si="28"/>
        <v>0</v>
      </c>
      <c r="K40" s="19">
        <f t="shared" si="29"/>
        <v>0</v>
      </c>
      <c r="L40" s="29"/>
      <c r="M40" s="32">
        <f t="shared" si="6"/>
        <v>0</v>
      </c>
      <c r="N40" s="28" t="s">
        <v>86</v>
      </c>
      <c r="O40" s="26">
        <f t="shared" si="30"/>
        <v>0</v>
      </c>
      <c r="P40" s="28" t="s">
        <v>87</v>
      </c>
      <c r="Q40" s="26">
        <f t="shared" si="31"/>
        <v>3</v>
      </c>
      <c r="R40" s="28" t="s">
        <v>88</v>
      </c>
      <c r="S40" s="26">
        <f t="shared" si="32"/>
        <v>4</v>
      </c>
      <c r="T40" s="28" t="s">
        <v>89</v>
      </c>
      <c r="U40" s="26">
        <f t="shared" si="33"/>
        <v>14</v>
      </c>
      <c r="V40" s="33" t="s">
        <v>90</v>
      </c>
      <c r="W40" s="38">
        <f t="shared" ref="W40:W71" si="41">($W$7*B40)</f>
        <v>0</v>
      </c>
      <c r="X40" s="46">
        <f t="shared" si="11"/>
        <v>0</v>
      </c>
      <c r="Y40" s="75">
        <f t="shared" si="24"/>
        <v>0</v>
      </c>
      <c r="Z40" s="75">
        <f t="shared" si="34"/>
        <v>0</v>
      </c>
      <c r="AA40" s="76">
        <f t="shared" si="35"/>
        <v>0</v>
      </c>
      <c r="AB40" s="54" t="str">
        <f t="shared" si="36"/>
        <v/>
      </c>
      <c r="AC40" s="53" t="str">
        <f t="shared" si="37"/>
        <v/>
      </c>
      <c r="AD40" s="53" t="str">
        <f t="shared" si="38"/>
        <v/>
      </c>
      <c r="AE40" s="54" t="str">
        <f t="shared" si="39"/>
        <v/>
      </c>
      <c r="AF40" s="55" t="str">
        <f t="shared" si="40"/>
        <v/>
      </c>
    </row>
    <row r="41" spans="1:32" ht="15.75" customHeight="1" x14ac:dyDescent="0.3">
      <c r="A41" s="15">
        <f t="shared" si="25"/>
        <v>3.4000000000000017</v>
      </c>
      <c r="B41" s="16">
        <f t="shared" si="0"/>
        <v>3.9810717055349605E-4</v>
      </c>
      <c r="C41" s="17">
        <f t="shared" si="19"/>
        <v>747.0219035975955</v>
      </c>
      <c r="D41" s="17">
        <f t="shared" si="20"/>
        <v>31.125912649899814</v>
      </c>
      <c r="E41" s="17">
        <f t="shared" si="21"/>
        <v>4.4465589499856879</v>
      </c>
      <c r="F41" s="17">
        <f t="shared" si="22"/>
        <v>1.0226172533847988</v>
      </c>
      <c r="G41" s="17">
        <f t="shared" si="1"/>
        <v>8.5218104448733234E-2</v>
      </c>
      <c r="H41" s="18">
        <f t="shared" si="26"/>
        <v>31</v>
      </c>
      <c r="I41" s="19">
        <f t="shared" si="27"/>
        <v>4</v>
      </c>
      <c r="J41" s="19">
        <f t="shared" si="28"/>
        <v>1</v>
      </c>
      <c r="K41" s="19">
        <f t="shared" si="29"/>
        <v>0</v>
      </c>
      <c r="L41" s="29"/>
      <c r="M41" s="32">
        <f t="shared" si="6"/>
        <v>0</v>
      </c>
      <c r="N41" s="28" t="s">
        <v>86</v>
      </c>
      <c r="O41" s="26">
        <f t="shared" si="30"/>
        <v>1</v>
      </c>
      <c r="P41" s="28" t="s">
        <v>87</v>
      </c>
      <c r="Q41" s="26">
        <f t="shared" si="31"/>
        <v>0</v>
      </c>
      <c r="R41" s="28" t="s">
        <v>88</v>
      </c>
      <c r="S41" s="26">
        <f t="shared" si="32"/>
        <v>0</v>
      </c>
      <c r="T41" s="28" t="s">
        <v>89</v>
      </c>
      <c r="U41" s="26">
        <f t="shared" si="33"/>
        <v>16</v>
      </c>
      <c r="V41" s="33" t="s">
        <v>90</v>
      </c>
      <c r="W41" s="38">
        <f t="shared" si="41"/>
        <v>0</v>
      </c>
      <c r="X41" s="46">
        <f t="shared" si="11"/>
        <v>0</v>
      </c>
      <c r="Y41" s="75">
        <f t="shared" si="24"/>
        <v>0</v>
      </c>
      <c r="Z41" s="75">
        <f t="shared" si="34"/>
        <v>0</v>
      </c>
      <c r="AA41" s="76">
        <f t="shared" si="35"/>
        <v>0</v>
      </c>
      <c r="AB41" s="54" t="str">
        <f t="shared" si="36"/>
        <v/>
      </c>
      <c r="AC41" s="53" t="str">
        <f t="shared" si="37"/>
        <v/>
      </c>
      <c r="AD41" s="53" t="str">
        <f t="shared" si="38"/>
        <v/>
      </c>
      <c r="AE41" s="54" t="str">
        <f t="shared" si="39"/>
        <v/>
      </c>
      <c r="AF41" s="55" t="str">
        <f t="shared" si="40"/>
        <v/>
      </c>
    </row>
    <row r="42" spans="1:32" ht="15.75" customHeight="1" x14ac:dyDescent="0.3">
      <c r="A42" s="15">
        <f t="shared" si="25"/>
        <v>3.5000000000000018</v>
      </c>
      <c r="B42" s="16">
        <f t="shared" si="0"/>
        <v>3.1622776601683669E-4</v>
      </c>
      <c r="C42" s="17">
        <f t="shared" si="19"/>
        <v>907.49269969515751</v>
      </c>
      <c r="D42" s="17">
        <f t="shared" si="20"/>
        <v>37.812195820631565</v>
      </c>
      <c r="E42" s="17">
        <f t="shared" si="21"/>
        <v>5.4017422600902236</v>
      </c>
      <c r="F42" s="17">
        <f t="shared" si="22"/>
        <v>1.2422898010885113</v>
      </c>
      <c r="G42" s="17">
        <f t="shared" si="1"/>
        <v>0.10352415009070928</v>
      </c>
      <c r="H42" s="18">
        <f t="shared" si="26"/>
        <v>37</v>
      </c>
      <c r="I42" s="19">
        <f t="shared" si="27"/>
        <v>5</v>
      </c>
      <c r="J42" s="19">
        <f t="shared" si="28"/>
        <v>1</v>
      </c>
      <c r="K42" s="19">
        <f t="shared" si="29"/>
        <v>0</v>
      </c>
      <c r="L42" s="29"/>
      <c r="M42" s="32">
        <f t="shared" si="6"/>
        <v>0</v>
      </c>
      <c r="N42" s="28" t="s">
        <v>86</v>
      </c>
      <c r="O42" s="26">
        <f t="shared" si="30"/>
        <v>1</v>
      </c>
      <c r="P42" s="28" t="s">
        <v>87</v>
      </c>
      <c r="Q42" s="26">
        <f t="shared" si="31"/>
        <v>1</v>
      </c>
      <c r="R42" s="28" t="s">
        <v>88</v>
      </c>
      <c r="S42" s="26">
        <f t="shared" si="32"/>
        <v>0</v>
      </c>
      <c r="T42" s="28" t="s">
        <v>89</v>
      </c>
      <c r="U42" s="26">
        <f t="shared" si="33"/>
        <v>8</v>
      </c>
      <c r="V42" s="33" t="s">
        <v>90</v>
      </c>
      <c r="W42" s="38">
        <f t="shared" si="41"/>
        <v>0</v>
      </c>
      <c r="X42" s="46">
        <f t="shared" si="11"/>
        <v>0</v>
      </c>
      <c r="Y42" s="75">
        <f t="shared" si="24"/>
        <v>0</v>
      </c>
      <c r="Z42" s="75">
        <f t="shared" si="34"/>
        <v>0</v>
      </c>
      <c r="AA42" s="76">
        <f t="shared" si="35"/>
        <v>0</v>
      </c>
      <c r="AB42" s="54" t="str">
        <f t="shared" si="36"/>
        <v/>
      </c>
      <c r="AC42" s="53" t="str">
        <f t="shared" si="37"/>
        <v/>
      </c>
      <c r="AD42" s="53" t="str">
        <f t="shared" si="38"/>
        <v/>
      </c>
      <c r="AE42" s="54" t="str">
        <f t="shared" si="39"/>
        <v/>
      </c>
      <c r="AF42" s="55" t="str">
        <f t="shared" si="40"/>
        <v/>
      </c>
    </row>
    <row r="43" spans="1:32" ht="15.75" customHeight="1" x14ac:dyDescent="0.3">
      <c r="A43" s="15">
        <f t="shared" si="25"/>
        <v>3.6000000000000019</v>
      </c>
      <c r="B43" s="16">
        <f t="shared" si="0"/>
        <v>2.511886431509573E-4</v>
      </c>
      <c r="C43" s="17">
        <f t="shared" si="19"/>
        <v>1102.4348764526053</v>
      </c>
      <c r="D43" s="17">
        <f t="shared" si="20"/>
        <v>45.934786518858552</v>
      </c>
      <c r="E43" s="17">
        <f t="shared" si="21"/>
        <v>6.5621123598369362</v>
      </c>
      <c r="F43" s="17">
        <f t="shared" si="22"/>
        <v>1.5091510971288231</v>
      </c>
      <c r="G43" s="17">
        <f t="shared" si="1"/>
        <v>0.12576259142740193</v>
      </c>
      <c r="H43" s="18">
        <f t="shared" si="26"/>
        <v>45</v>
      </c>
      <c r="I43" s="19">
        <f t="shared" si="27"/>
        <v>6</v>
      </c>
      <c r="J43" s="19">
        <f t="shared" si="28"/>
        <v>1</v>
      </c>
      <c r="K43" s="19">
        <f t="shared" si="29"/>
        <v>0</v>
      </c>
      <c r="L43" s="29"/>
      <c r="M43" s="32">
        <f t="shared" si="6"/>
        <v>0</v>
      </c>
      <c r="N43" s="28" t="s">
        <v>86</v>
      </c>
      <c r="O43" s="26">
        <f t="shared" si="30"/>
        <v>1</v>
      </c>
      <c r="P43" s="28" t="s">
        <v>87</v>
      </c>
      <c r="Q43" s="26">
        <f t="shared" si="31"/>
        <v>2</v>
      </c>
      <c r="R43" s="28" t="s">
        <v>88</v>
      </c>
      <c r="S43" s="26">
        <f t="shared" si="32"/>
        <v>1</v>
      </c>
      <c r="T43" s="28" t="s">
        <v>89</v>
      </c>
      <c r="U43" s="26">
        <f t="shared" si="33"/>
        <v>11</v>
      </c>
      <c r="V43" s="33" t="s">
        <v>90</v>
      </c>
      <c r="W43" s="38">
        <f t="shared" si="41"/>
        <v>0</v>
      </c>
      <c r="X43" s="46">
        <f t="shared" si="11"/>
        <v>0</v>
      </c>
      <c r="Y43" s="75">
        <f t="shared" si="24"/>
        <v>0</v>
      </c>
      <c r="Z43" s="75">
        <f t="shared" si="34"/>
        <v>0</v>
      </c>
      <c r="AA43" s="76">
        <f t="shared" si="35"/>
        <v>0</v>
      </c>
      <c r="AB43" s="54" t="str">
        <f t="shared" si="36"/>
        <v/>
      </c>
      <c r="AC43" s="53" t="str">
        <f t="shared" si="37"/>
        <v/>
      </c>
      <c r="AD43" s="53" t="str">
        <f t="shared" si="38"/>
        <v/>
      </c>
      <c r="AE43" s="54" t="str">
        <f t="shared" si="39"/>
        <v/>
      </c>
      <c r="AF43" s="55" t="str">
        <f t="shared" si="40"/>
        <v/>
      </c>
    </row>
    <row r="44" spans="1:32" ht="15.75" customHeight="1" x14ac:dyDescent="0.3">
      <c r="A44" s="15">
        <f t="shared" si="25"/>
        <v>3.700000000000002</v>
      </c>
      <c r="B44" s="16">
        <f t="shared" si="0"/>
        <v>1.9952623149688723E-4</v>
      </c>
      <c r="C44" s="17">
        <f t="shared" si="19"/>
        <v>1339.2533705530982</v>
      </c>
      <c r="D44" s="17">
        <f t="shared" si="20"/>
        <v>55.80222377304576</v>
      </c>
      <c r="E44" s="17">
        <f t="shared" si="21"/>
        <v>7.9717462532922516</v>
      </c>
      <c r="F44" s="17">
        <f t="shared" si="22"/>
        <v>1.8333379473690599</v>
      </c>
      <c r="G44" s="17">
        <f t="shared" si="1"/>
        <v>0.152778162280755</v>
      </c>
      <c r="H44" s="18">
        <f t="shared" si="26"/>
        <v>55</v>
      </c>
      <c r="I44" s="19">
        <f t="shared" si="27"/>
        <v>7</v>
      </c>
      <c r="J44" s="19">
        <f t="shared" si="28"/>
        <v>1</v>
      </c>
      <c r="K44" s="19">
        <f t="shared" si="29"/>
        <v>0</v>
      </c>
      <c r="L44" s="29"/>
      <c r="M44" s="32">
        <f t="shared" si="6"/>
        <v>0</v>
      </c>
      <c r="N44" s="28" t="s">
        <v>86</v>
      </c>
      <c r="O44" s="26">
        <f t="shared" si="30"/>
        <v>1</v>
      </c>
      <c r="P44" s="28" t="s">
        <v>87</v>
      </c>
      <c r="Q44" s="26">
        <f t="shared" si="31"/>
        <v>3</v>
      </c>
      <c r="R44" s="28" t="s">
        <v>88</v>
      </c>
      <c r="S44" s="26">
        <f t="shared" si="32"/>
        <v>4</v>
      </c>
      <c r="T44" s="28" t="s">
        <v>89</v>
      </c>
      <c r="U44" s="26">
        <f t="shared" si="33"/>
        <v>8</v>
      </c>
      <c r="V44" s="33" t="s">
        <v>90</v>
      </c>
      <c r="W44" s="38">
        <f t="shared" si="41"/>
        <v>0</v>
      </c>
      <c r="X44" s="46">
        <f t="shared" si="11"/>
        <v>0</v>
      </c>
      <c r="Y44" s="75">
        <f t="shared" si="24"/>
        <v>0</v>
      </c>
      <c r="Z44" s="75">
        <f t="shared" si="34"/>
        <v>0</v>
      </c>
      <c r="AA44" s="76">
        <f t="shared" si="35"/>
        <v>0</v>
      </c>
      <c r="AB44" s="54" t="str">
        <f t="shared" si="36"/>
        <v/>
      </c>
      <c r="AC44" s="53" t="str">
        <f t="shared" si="37"/>
        <v/>
      </c>
      <c r="AD44" s="53" t="str">
        <f t="shared" si="38"/>
        <v/>
      </c>
      <c r="AE44" s="54" t="str">
        <f t="shared" si="39"/>
        <v/>
      </c>
      <c r="AF44" s="55" t="str">
        <f t="shared" si="40"/>
        <v/>
      </c>
    </row>
    <row r="45" spans="1:32" ht="15.75" customHeight="1" x14ac:dyDescent="0.3">
      <c r="A45" s="15">
        <f t="shared" si="25"/>
        <v>3.800000000000002</v>
      </c>
      <c r="B45" s="16">
        <f t="shared" si="0"/>
        <v>1.5848931924611063E-4</v>
      </c>
      <c r="C45" s="17">
        <f t="shared" si="19"/>
        <v>1626.9438030745612</v>
      </c>
      <c r="D45" s="17">
        <f t="shared" si="20"/>
        <v>67.789325128106711</v>
      </c>
      <c r="E45" s="17">
        <f t="shared" si="21"/>
        <v>9.6841893040152449</v>
      </c>
      <c r="F45" s="17">
        <f t="shared" si="22"/>
        <v>2.2271646859336909</v>
      </c>
      <c r="G45" s="17">
        <f t="shared" si="1"/>
        <v>0.18559705716114089</v>
      </c>
      <c r="H45" s="18">
        <f t="shared" si="26"/>
        <v>67</v>
      </c>
      <c r="I45" s="19">
        <f t="shared" si="27"/>
        <v>9</v>
      </c>
      <c r="J45" s="19">
        <f t="shared" si="28"/>
        <v>2</v>
      </c>
      <c r="K45" s="19">
        <f t="shared" si="29"/>
        <v>0</v>
      </c>
      <c r="L45" s="29"/>
      <c r="M45" s="32">
        <f t="shared" si="6"/>
        <v>0</v>
      </c>
      <c r="N45" s="28" t="s">
        <v>86</v>
      </c>
      <c r="O45" s="26">
        <f t="shared" si="30"/>
        <v>2</v>
      </c>
      <c r="P45" s="28" t="s">
        <v>87</v>
      </c>
      <c r="Q45" s="26">
        <f t="shared" si="31"/>
        <v>0</v>
      </c>
      <c r="R45" s="28" t="s">
        <v>88</v>
      </c>
      <c r="S45" s="26">
        <f t="shared" si="32"/>
        <v>6</v>
      </c>
      <c r="T45" s="28" t="s">
        <v>89</v>
      </c>
      <c r="U45" s="26">
        <f t="shared" si="33"/>
        <v>21</v>
      </c>
      <c r="V45" s="33" t="s">
        <v>90</v>
      </c>
      <c r="W45" s="38">
        <f t="shared" si="41"/>
        <v>0</v>
      </c>
      <c r="X45" s="46">
        <f t="shared" si="11"/>
        <v>0</v>
      </c>
      <c r="Y45" s="75">
        <f t="shared" si="24"/>
        <v>0</v>
      </c>
      <c r="Z45" s="75">
        <f t="shared" si="34"/>
        <v>0</v>
      </c>
      <c r="AA45" s="76">
        <f t="shared" si="35"/>
        <v>0</v>
      </c>
      <c r="AB45" s="54" t="str">
        <f t="shared" si="36"/>
        <v/>
      </c>
      <c r="AC45" s="53" t="str">
        <f t="shared" si="37"/>
        <v/>
      </c>
      <c r="AD45" s="53" t="str">
        <f t="shared" si="38"/>
        <v/>
      </c>
      <c r="AE45" s="54" t="str">
        <f t="shared" si="39"/>
        <v/>
      </c>
      <c r="AF45" s="55" t="str">
        <f t="shared" si="40"/>
        <v/>
      </c>
    </row>
    <row r="46" spans="1:32" ht="15.75" customHeight="1" x14ac:dyDescent="0.3">
      <c r="A46" s="15">
        <f t="shared" si="25"/>
        <v>3.9000000000000021</v>
      </c>
      <c r="B46" s="16">
        <f t="shared" si="0"/>
        <v>1.2589254117941626E-4</v>
      </c>
      <c r="C46" s="17">
        <f t="shared" si="19"/>
        <v>1976.4341808373063</v>
      </c>
      <c r="D46" s="17">
        <f t="shared" si="20"/>
        <v>82.351424201554423</v>
      </c>
      <c r="E46" s="17">
        <f t="shared" si="21"/>
        <v>11.764489171650633</v>
      </c>
      <c r="F46" s="17">
        <f t="shared" si="22"/>
        <v>2.7055909388601043</v>
      </c>
      <c r="G46" s="17">
        <f t="shared" si="1"/>
        <v>0.22546591157167536</v>
      </c>
      <c r="H46" s="18">
        <f t="shared" si="26"/>
        <v>82</v>
      </c>
      <c r="I46" s="19">
        <f t="shared" si="27"/>
        <v>11</v>
      </c>
      <c r="J46" s="19">
        <f t="shared" si="28"/>
        <v>2</v>
      </c>
      <c r="K46" s="19">
        <f t="shared" si="29"/>
        <v>0</v>
      </c>
      <c r="L46" s="29"/>
      <c r="M46" s="32">
        <f t="shared" si="6"/>
        <v>0</v>
      </c>
      <c r="N46" s="28" t="s">
        <v>86</v>
      </c>
      <c r="O46" s="26">
        <f t="shared" si="30"/>
        <v>2</v>
      </c>
      <c r="P46" s="28" t="s">
        <v>87</v>
      </c>
      <c r="Q46" s="26">
        <f t="shared" si="31"/>
        <v>3</v>
      </c>
      <c r="R46" s="28" t="s">
        <v>88</v>
      </c>
      <c r="S46" s="26">
        <f t="shared" si="32"/>
        <v>0</v>
      </c>
      <c r="T46" s="28" t="s">
        <v>89</v>
      </c>
      <c r="U46" s="26">
        <f t="shared" si="33"/>
        <v>11</v>
      </c>
      <c r="V46" s="33" t="s">
        <v>90</v>
      </c>
      <c r="W46" s="38">
        <f t="shared" si="41"/>
        <v>0</v>
      </c>
      <c r="X46" s="46">
        <f t="shared" si="11"/>
        <v>0</v>
      </c>
      <c r="Y46" s="75">
        <f t="shared" si="24"/>
        <v>0</v>
      </c>
      <c r="Z46" s="75">
        <f t="shared" si="34"/>
        <v>0</v>
      </c>
      <c r="AA46" s="76">
        <f t="shared" si="35"/>
        <v>0</v>
      </c>
      <c r="AB46" s="54" t="str">
        <f t="shared" si="36"/>
        <v/>
      </c>
      <c r="AC46" s="53" t="str">
        <f t="shared" si="37"/>
        <v/>
      </c>
      <c r="AD46" s="53" t="str">
        <f t="shared" si="38"/>
        <v/>
      </c>
      <c r="AE46" s="54" t="str">
        <f t="shared" si="39"/>
        <v/>
      </c>
      <c r="AF46" s="55" t="str">
        <f t="shared" si="40"/>
        <v/>
      </c>
    </row>
    <row r="47" spans="1:32" ht="15.75" customHeight="1" x14ac:dyDescent="0.3">
      <c r="A47" s="15">
        <f t="shared" si="25"/>
        <v>4.0000000000000018</v>
      </c>
      <c r="B47" s="16">
        <f t="shared" si="0"/>
        <v>9.9999999999999734E-5</v>
      </c>
      <c r="C47" s="17">
        <f t="shared" si="19"/>
        <v>2401.0000000000077</v>
      </c>
      <c r="D47" s="17">
        <f t="shared" si="20"/>
        <v>100.04166666666698</v>
      </c>
      <c r="E47" s="17">
        <f t="shared" si="21"/>
        <v>14.291666666666712</v>
      </c>
      <c r="F47" s="17">
        <f t="shared" si="22"/>
        <v>3.2867898699520981</v>
      </c>
      <c r="G47" s="17">
        <f t="shared" si="1"/>
        <v>0.27389915582934149</v>
      </c>
      <c r="H47" s="18">
        <f t="shared" si="26"/>
        <v>100</v>
      </c>
      <c r="I47" s="19">
        <f t="shared" si="27"/>
        <v>14</v>
      </c>
      <c r="J47" s="19">
        <f t="shared" si="28"/>
        <v>3</v>
      </c>
      <c r="K47" s="19">
        <f t="shared" si="29"/>
        <v>0</v>
      </c>
      <c r="L47" s="29"/>
      <c r="M47" s="32">
        <f t="shared" si="6"/>
        <v>0</v>
      </c>
      <c r="N47" s="28" t="s">
        <v>86</v>
      </c>
      <c r="O47" s="26">
        <f t="shared" si="30"/>
        <v>3</v>
      </c>
      <c r="P47" s="28" t="s">
        <v>87</v>
      </c>
      <c r="Q47" s="26">
        <f t="shared" si="31"/>
        <v>1</v>
      </c>
      <c r="R47" s="28" t="s">
        <v>88</v>
      </c>
      <c r="S47" s="26">
        <f t="shared" si="32"/>
        <v>1</v>
      </c>
      <c r="T47" s="28" t="s">
        <v>89</v>
      </c>
      <c r="U47" s="26">
        <f t="shared" si="33"/>
        <v>17</v>
      </c>
      <c r="V47" s="33" t="s">
        <v>90</v>
      </c>
      <c r="W47" s="38">
        <f t="shared" si="41"/>
        <v>0</v>
      </c>
      <c r="X47" s="46">
        <f t="shared" si="11"/>
        <v>0</v>
      </c>
      <c r="Y47" s="75">
        <f t="shared" si="24"/>
        <v>0</v>
      </c>
      <c r="Z47" s="75">
        <f t="shared" si="34"/>
        <v>0</v>
      </c>
      <c r="AA47" s="76">
        <f t="shared" si="35"/>
        <v>0</v>
      </c>
      <c r="AB47" s="54" t="str">
        <f t="shared" si="36"/>
        <v/>
      </c>
      <c r="AC47" s="53" t="str">
        <f t="shared" si="37"/>
        <v/>
      </c>
      <c r="AD47" s="53" t="str">
        <f t="shared" si="38"/>
        <v/>
      </c>
      <c r="AE47" s="54" t="str">
        <f t="shared" si="39"/>
        <v/>
      </c>
      <c r="AF47" s="55" t="str">
        <f t="shared" si="40"/>
        <v/>
      </c>
    </row>
    <row r="48" spans="1:32" ht="15.75" customHeight="1" x14ac:dyDescent="0.3">
      <c r="A48" s="15">
        <f t="shared" si="25"/>
        <v>4.1000000000000014</v>
      </c>
      <c r="B48" s="16">
        <f t="shared" si="0"/>
        <v>7.9432823472428018E-5</v>
      </c>
      <c r="C48" s="17">
        <f t="shared" si="19"/>
        <v>2916.7685197378055</v>
      </c>
      <c r="D48" s="17">
        <f t="shared" si="20"/>
        <v>121.5320216557419</v>
      </c>
      <c r="E48" s="17">
        <f t="shared" si="21"/>
        <v>17.361717379391699</v>
      </c>
      <c r="F48" s="17">
        <f t="shared" si="22"/>
        <v>3.9928384938231427</v>
      </c>
      <c r="G48" s="17">
        <f t="shared" si="1"/>
        <v>0.33273654115192852</v>
      </c>
      <c r="H48" s="18">
        <f t="shared" si="26"/>
        <v>121</v>
      </c>
      <c r="I48" s="19">
        <f t="shared" si="27"/>
        <v>17</v>
      </c>
      <c r="J48" s="19">
        <f t="shared" si="28"/>
        <v>3</v>
      </c>
      <c r="K48" s="19">
        <f t="shared" si="29"/>
        <v>0</v>
      </c>
      <c r="L48" s="29"/>
      <c r="M48" s="32">
        <f t="shared" si="6"/>
        <v>0</v>
      </c>
      <c r="N48" s="28" t="s">
        <v>86</v>
      </c>
      <c r="O48" s="26">
        <f t="shared" si="30"/>
        <v>3</v>
      </c>
      <c r="P48" s="28" t="s">
        <v>87</v>
      </c>
      <c r="Q48" s="26">
        <f t="shared" si="31"/>
        <v>4</v>
      </c>
      <c r="R48" s="28" t="s">
        <v>88</v>
      </c>
      <c r="S48" s="26">
        <f t="shared" si="32"/>
        <v>2</v>
      </c>
      <c r="T48" s="28" t="s">
        <v>89</v>
      </c>
      <c r="U48" s="26">
        <f t="shared" si="33"/>
        <v>5</v>
      </c>
      <c r="V48" s="33" t="s">
        <v>90</v>
      </c>
      <c r="W48" s="38">
        <f t="shared" si="41"/>
        <v>0</v>
      </c>
      <c r="X48" s="46">
        <f t="shared" si="11"/>
        <v>0</v>
      </c>
      <c r="Y48" s="75">
        <f t="shared" si="24"/>
        <v>0</v>
      </c>
      <c r="Z48" s="75">
        <f t="shared" si="34"/>
        <v>0</v>
      </c>
      <c r="AA48" s="76">
        <f t="shared" si="35"/>
        <v>0</v>
      </c>
      <c r="AB48" s="54" t="str">
        <f t="shared" si="36"/>
        <v/>
      </c>
      <c r="AC48" s="53" t="str">
        <f t="shared" si="37"/>
        <v/>
      </c>
      <c r="AD48" s="53" t="str">
        <f t="shared" si="38"/>
        <v/>
      </c>
      <c r="AE48" s="54" t="str">
        <f t="shared" si="39"/>
        <v/>
      </c>
      <c r="AF48" s="55" t="str">
        <f t="shared" si="40"/>
        <v/>
      </c>
    </row>
    <row r="49" spans="1:32" ht="15.75" customHeight="1" x14ac:dyDescent="0.3">
      <c r="A49" s="15">
        <f t="shared" si="25"/>
        <v>4.2000000000000011</v>
      </c>
      <c r="B49" s="16">
        <f t="shared" si="0"/>
        <v>6.3095734448019279E-5</v>
      </c>
      <c r="C49" s="17">
        <f t="shared" si="19"/>
        <v>3543.3313609885254</v>
      </c>
      <c r="D49" s="17">
        <f t="shared" si="20"/>
        <v>147.63880670785522</v>
      </c>
      <c r="E49" s="17">
        <f t="shared" si="21"/>
        <v>21.091258101122175</v>
      </c>
      <c r="F49" s="17">
        <f t="shared" si="22"/>
        <v>4.8505562778761471</v>
      </c>
      <c r="G49" s="17">
        <f t="shared" si="1"/>
        <v>0.40421302315634561</v>
      </c>
      <c r="H49" s="18">
        <f t="shared" si="26"/>
        <v>147</v>
      </c>
      <c r="I49" s="19">
        <f t="shared" si="27"/>
        <v>21</v>
      </c>
      <c r="J49" s="19">
        <f t="shared" si="28"/>
        <v>4</v>
      </c>
      <c r="K49" s="19">
        <f t="shared" si="29"/>
        <v>0</v>
      </c>
      <c r="L49" s="29"/>
      <c r="M49" s="32">
        <f t="shared" si="6"/>
        <v>0</v>
      </c>
      <c r="N49" s="28" t="s">
        <v>86</v>
      </c>
      <c r="O49" s="26">
        <f t="shared" si="30"/>
        <v>4</v>
      </c>
      <c r="P49" s="28" t="s">
        <v>87</v>
      </c>
      <c r="Q49" s="26">
        <f t="shared" si="31"/>
        <v>3</v>
      </c>
      <c r="R49" s="28" t="s">
        <v>88</v>
      </c>
      <c r="S49" s="26">
        <f t="shared" si="32"/>
        <v>4</v>
      </c>
      <c r="T49" s="28" t="s">
        <v>89</v>
      </c>
      <c r="U49" s="26">
        <f t="shared" si="33"/>
        <v>21</v>
      </c>
      <c r="V49" s="33" t="s">
        <v>90</v>
      </c>
      <c r="W49" s="38">
        <f t="shared" si="41"/>
        <v>0</v>
      </c>
      <c r="X49" s="46">
        <f t="shared" si="11"/>
        <v>0</v>
      </c>
      <c r="Y49" s="75">
        <f t="shared" si="24"/>
        <v>0</v>
      </c>
      <c r="Z49" s="75">
        <f t="shared" si="34"/>
        <v>0</v>
      </c>
      <c r="AA49" s="76">
        <f t="shared" si="35"/>
        <v>0</v>
      </c>
      <c r="AB49" s="54" t="str">
        <f t="shared" si="36"/>
        <v/>
      </c>
      <c r="AC49" s="53" t="str">
        <f t="shared" si="37"/>
        <v/>
      </c>
      <c r="AD49" s="53" t="str">
        <f t="shared" si="38"/>
        <v/>
      </c>
      <c r="AE49" s="54" t="str">
        <f t="shared" si="39"/>
        <v/>
      </c>
      <c r="AF49" s="55" t="str">
        <f t="shared" si="40"/>
        <v/>
      </c>
    </row>
    <row r="50" spans="1:32" ht="15.75" customHeight="1" x14ac:dyDescent="0.3">
      <c r="A50" s="15">
        <f t="shared" si="25"/>
        <v>4.3000000000000007</v>
      </c>
      <c r="B50" s="16">
        <f t="shared" si="0"/>
        <v>5.0118723362727238E-5</v>
      </c>
      <c r="C50" s="17">
        <f t="shared" si="19"/>
        <v>4304.4887000129165</v>
      </c>
      <c r="D50" s="17">
        <f t="shared" si="20"/>
        <v>179.35369583387151</v>
      </c>
      <c r="E50" s="17">
        <f t="shared" si="21"/>
        <v>25.62195654769593</v>
      </c>
      <c r="F50" s="17">
        <f t="shared" si="22"/>
        <v>5.8925238877657993</v>
      </c>
      <c r="G50" s="17">
        <f t="shared" si="1"/>
        <v>0.49104365731381661</v>
      </c>
      <c r="H50" s="18">
        <f t="shared" si="26"/>
        <v>179</v>
      </c>
      <c r="I50" s="19">
        <f t="shared" si="27"/>
        <v>25</v>
      </c>
      <c r="J50" s="19">
        <f t="shared" si="28"/>
        <v>5</v>
      </c>
      <c r="K50" s="19">
        <f t="shared" si="29"/>
        <v>0</v>
      </c>
      <c r="L50" s="29"/>
      <c r="M50" s="32">
        <f t="shared" si="6"/>
        <v>0</v>
      </c>
      <c r="N50" s="28" t="s">
        <v>86</v>
      </c>
      <c r="O50" s="26">
        <f t="shared" si="30"/>
        <v>5</v>
      </c>
      <c r="P50" s="28" t="s">
        <v>87</v>
      </c>
      <c r="Q50" s="26">
        <f t="shared" si="31"/>
        <v>3</v>
      </c>
      <c r="R50" s="28" t="s">
        <v>88</v>
      </c>
      <c r="S50" s="26">
        <f t="shared" si="32"/>
        <v>6</v>
      </c>
      <c r="T50" s="28" t="s">
        <v>89</v>
      </c>
      <c r="U50" s="26">
        <f t="shared" si="33"/>
        <v>3</v>
      </c>
      <c r="V50" s="33" t="s">
        <v>90</v>
      </c>
      <c r="W50" s="38">
        <f t="shared" si="41"/>
        <v>0</v>
      </c>
      <c r="X50" s="46">
        <f t="shared" si="11"/>
        <v>0</v>
      </c>
      <c r="Y50" s="75">
        <f t="shared" si="24"/>
        <v>0</v>
      </c>
      <c r="Z50" s="75">
        <f t="shared" si="34"/>
        <v>0</v>
      </c>
      <c r="AA50" s="76">
        <f t="shared" si="35"/>
        <v>0</v>
      </c>
      <c r="AB50" s="54" t="str">
        <f t="shared" si="36"/>
        <v/>
      </c>
      <c r="AC50" s="53" t="str">
        <f t="shared" si="37"/>
        <v/>
      </c>
      <c r="AD50" s="53" t="str">
        <f t="shared" si="38"/>
        <v/>
      </c>
      <c r="AE50" s="54" t="str">
        <f t="shared" si="39"/>
        <v/>
      </c>
      <c r="AF50" s="55" t="str">
        <f t="shared" si="40"/>
        <v/>
      </c>
    </row>
    <row r="51" spans="1:32" ht="15.75" customHeight="1" x14ac:dyDescent="0.3">
      <c r="A51" s="15">
        <f t="shared" si="25"/>
        <v>4.4000000000000004</v>
      </c>
      <c r="B51" s="16">
        <f t="shared" si="0"/>
        <v>3.9810717055349701E-5</v>
      </c>
      <c r="C51" s="17">
        <f t="shared" si="19"/>
        <v>5229.1533251831597</v>
      </c>
      <c r="D51" s="17">
        <f t="shared" si="20"/>
        <v>217.88138854929832</v>
      </c>
      <c r="E51" s="17">
        <f t="shared" si="21"/>
        <v>31.12591264989976</v>
      </c>
      <c r="F51" s="17">
        <f t="shared" si="22"/>
        <v>7.1583207736935792</v>
      </c>
      <c r="G51" s="17">
        <f t="shared" si="1"/>
        <v>0.59652673114113164</v>
      </c>
      <c r="H51" s="18">
        <f t="shared" si="26"/>
        <v>217</v>
      </c>
      <c r="I51" s="19">
        <f t="shared" si="27"/>
        <v>31</v>
      </c>
      <c r="J51" s="19">
        <f t="shared" si="28"/>
        <v>7</v>
      </c>
      <c r="K51" s="19">
        <f t="shared" si="29"/>
        <v>0</v>
      </c>
      <c r="L51" s="29"/>
      <c r="M51" s="32">
        <f t="shared" si="6"/>
        <v>0</v>
      </c>
      <c r="N51" s="28" t="s">
        <v>86</v>
      </c>
      <c r="O51" s="26">
        <f t="shared" si="30"/>
        <v>7</v>
      </c>
      <c r="P51" s="28" t="s">
        <v>87</v>
      </c>
      <c r="Q51" s="26">
        <f t="shared" si="31"/>
        <v>0</v>
      </c>
      <c r="R51" s="28" t="s">
        <v>88</v>
      </c>
      <c r="S51" s="26">
        <f t="shared" si="32"/>
        <v>4</v>
      </c>
      <c r="T51" s="28" t="s">
        <v>89</v>
      </c>
      <c r="U51" s="26">
        <f t="shared" si="33"/>
        <v>19</v>
      </c>
      <c r="V51" s="33" t="s">
        <v>90</v>
      </c>
      <c r="W51" s="38">
        <f t="shared" si="41"/>
        <v>0</v>
      </c>
      <c r="X51" s="46">
        <f t="shared" si="11"/>
        <v>0</v>
      </c>
      <c r="Y51" s="75">
        <f t="shared" si="24"/>
        <v>0</v>
      </c>
      <c r="Z51" s="75">
        <f t="shared" si="34"/>
        <v>0</v>
      </c>
      <c r="AA51" s="76">
        <f t="shared" si="35"/>
        <v>0</v>
      </c>
      <c r="AB51" s="54" t="str">
        <f t="shared" si="36"/>
        <v/>
      </c>
      <c r="AC51" s="53" t="str">
        <f t="shared" si="37"/>
        <v/>
      </c>
      <c r="AD51" s="53" t="str">
        <f t="shared" si="38"/>
        <v/>
      </c>
      <c r="AE51" s="54" t="str">
        <f t="shared" si="39"/>
        <v/>
      </c>
      <c r="AF51" s="55" t="str">
        <f t="shared" si="40"/>
        <v/>
      </c>
    </row>
    <row r="52" spans="1:32" ht="15.75" customHeight="1" x14ac:dyDescent="0.3">
      <c r="A52" s="15">
        <f t="shared" si="25"/>
        <v>4.5</v>
      </c>
      <c r="B52" s="16">
        <f t="shared" si="0"/>
        <v>3.1622776601683802E-5</v>
      </c>
      <c r="C52" s="17">
        <f t="shared" si="19"/>
        <v>6352.4488978660802</v>
      </c>
      <c r="D52" s="17">
        <f t="shared" si="20"/>
        <v>264.68537074442003</v>
      </c>
      <c r="E52" s="17">
        <f t="shared" si="21"/>
        <v>37.81219582063143</v>
      </c>
      <c r="F52" s="17">
        <f t="shared" si="22"/>
        <v>8.6960286076195494</v>
      </c>
      <c r="G52" s="17">
        <f t="shared" si="1"/>
        <v>0.72466905063496245</v>
      </c>
      <c r="H52" s="18">
        <f t="shared" si="26"/>
        <v>264</v>
      </c>
      <c r="I52" s="19">
        <f t="shared" si="27"/>
        <v>37</v>
      </c>
      <c r="J52" s="19">
        <f t="shared" si="28"/>
        <v>8</v>
      </c>
      <c r="K52" s="19">
        <f t="shared" si="29"/>
        <v>0</v>
      </c>
      <c r="L52" s="29"/>
      <c r="M52" s="32">
        <f t="shared" si="6"/>
        <v>0</v>
      </c>
      <c r="N52" s="28" t="s">
        <v>86</v>
      </c>
      <c r="O52" s="26">
        <f t="shared" si="30"/>
        <v>8</v>
      </c>
      <c r="P52" s="28" t="s">
        <v>87</v>
      </c>
      <c r="Q52" s="26">
        <f t="shared" si="31"/>
        <v>3</v>
      </c>
      <c r="R52" s="28" t="s">
        <v>88</v>
      </c>
      <c r="S52" s="26">
        <f t="shared" si="32"/>
        <v>0</v>
      </c>
      <c r="T52" s="28" t="s">
        <v>89</v>
      </c>
      <c r="U52" s="26">
        <f t="shared" si="33"/>
        <v>4</v>
      </c>
      <c r="V52" s="33" t="s">
        <v>90</v>
      </c>
      <c r="W52" s="38">
        <f t="shared" si="41"/>
        <v>0</v>
      </c>
      <c r="X52" s="46">
        <f t="shared" si="11"/>
        <v>0</v>
      </c>
      <c r="Y52" s="75">
        <f t="shared" si="24"/>
        <v>0</v>
      </c>
      <c r="Z52" s="75">
        <f t="shared" si="34"/>
        <v>0</v>
      </c>
      <c r="AA52" s="76">
        <f t="shared" si="35"/>
        <v>0</v>
      </c>
      <c r="AB52" s="54" t="str">
        <f t="shared" si="36"/>
        <v/>
      </c>
      <c r="AC52" s="53" t="str">
        <f t="shared" si="37"/>
        <v/>
      </c>
      <c r="AD52" s="53" t="str">
        <f t="shared" si="38"/>
        <v/>
      </c>
      <c r="AE52" s="54" t="str">
        <f t="shared" si="39"/>
        <v/>
      </c>
      <c r="AF52" s="55" t="str">
        <f t="shared" si="40"/>
        <v/>
      </c>
    </row>
    <row r="53" spans="1:32" ht="15.75" customHeight="1" x14ac:dyDescent="0.3">
      <c r="A53" s="15">
        <f t="shared" si="25"/>
        <v>4.5999999999999996</v>
      </c>
      <c r="B53" s="16">
        <f t="shared" si="0"/>
        <v>2.5118864315095835E-5</v>
      </c>
      <c r="C53" s="17">
        <f t="shared" si="19"/>
        <v>7717.0441351681975</v>
      </c>
      <c r="D53" s="17">
        <f t="shared" si="20"/>
        <v>321.54350563200825</v>
      </c>
      <c r="E53" s="17">
        <f t="shared" si="21"/>
        <v>45.934786518858324</v>
      </c>
      <c r="F53" s="17">
        <f t="shared" si="22"/>
        <v>10.564057679901708</v>
      </c>
      <c r="G53" s="17">
        <f t="shared" si="1"/>
        <v>0.88033813999180899</v>
      </c>
      <c r="H53" s="18">
        <f t="shared" si="26"/>
        <v>321</v>
      </c>
      <c r="I53" s="19">
        <f t="shared" si="27"/>
        <v>45</v>
      </c>
      <c r="J53" s="19">
        <f t="shared" si="28"/>
        <v>10</v>
      </c>
      <c r="K53" s="19">
        <f t="shared" si="29"/>
        <v>0</v>
      </c>
      <c r="L53" s="29"/>
      <c r="M53" s="32">
        <f t="shared" si="6"/>
        <v>0</v>
      </c>
      <c r="N53" s="28" t="s">
        <v>86</v>
      </c>
      <c r="O53" s="26">
        <f t="shared" si="30"/>
        <v>10</v>
      </c>
      <c r="P53" s="28" t="s">
        <v>87</v>
      </c>
      <c r="Q53" s="26">
        <f t="shared" si="31"/>
        <v>2</v>
      </c>
      <c r="R53" s="28" t="s">
        <v>88</v>
      </c>
      <c r="S53" s="26">
        <f t="shared" si="32"/>
        <v>3</v>
      </c>
      <c r="T53" s="28" t="s">
        <v>89</v>
      </c>
      <c r="U53" s="26">
        <f t="shared" si="33"/>
        <v>4</v>
      </c>
      <c r="V53" s="33" t="s">
        <v>90</v>
      </c>
      <c r="W53" s="38">
        <f t="shared" si="41"/>
        <v>0</v>
      </c>
      <c r="X53" s="46">
        <f t="shared" si="11"/>
        <v>0</v>
      </c>
      <c r="Y53" s="75">
        <f t="shared" si="24"/>
        <v>0</v>
      </c>
      <c r="Z53" s="75">
        <f t="shared" si="34"/>
        <v>0</v>
      </c>
      <c r="AA53" s="76">
        <f t="shared" si="35"/>
        <v>0</v>
      </c>
      <c r="AB53" s="54" t="str">
        <f t="shared" si="36"/>
        <v/>
      </c>
      <c r="AC53" s="53" t="str">
        <f t="shared" si="37"/>
        <v/>
      </c>
      <c r="AD53" s="53" t="str">
        <f t="shared" si="38"/>
        <v/>
      </c>
      <c r="AE53" s="54" t="str">
        <f t="shared" si="39"/>
        <v/>
      </c>
      <c r="AF53" s="55" t="str">
        <f t="shared" si="40"/>
        <v/>
      </c>
    </row>
    <row r="54" spans="1:32" ht="15.75" customHeight="1" x14ac:dyDescent="0.3">
      <c r="A54" s="15">
        <f t="shared" si="25"/>
        <v>4.6999999999999993</v>
      </c>
      <c r="B54" s="16">
        <f t="shared" si="0"/>
        <v>1.995262314968884E-5</v>
      </c>
      <c r="C54" s="17">
        <f t="shared" si="19"/>
        <v>9374.7735938716469</v>
      </c>
      <c r="D54" s="17">
        <f t="shared" si="20"/>
        <v>390.61556641131864</v>
      </c>
      <c r="E54" s="17">
        <f t="shared" si="21"/>
        <v>55.802223773045519</v>
      </c>
      <c r="F54" s="17">
        <f t="shared" si="22"/>
        <v>12.833365631583364</v>
      </c>
      <c r="G54" s="17">
        <f t="shared" si="1"/>
        <v>1.0694471359652804</v>
      </c>
      <c r="H54" s="18">
        <f t="shared" si="26"/>
        <v>390</v>
      </c>
      <c r="I54" s="19">
        <f t="shared" si="27"/>
        <v>55</v>
      </c>
      <c r="J54" s="19">
        <f t="shared" si="28"/>
        <v>12</v>
      </c>
      <c r="K54" s="19">
        <f t="shared" si="29"/>
        <v>1</v>
      </c>
      <c r="L54" s="29"/>
      <c r="M54" s="32">
        <f t="shared" si="6"/>
        <v>1</v>
      </c>
      <c r="N54" s="28" t="s">
        <v>86</v>
      </c>
      <c r="O54" s="26">
        <f t="shared" si="30"/>
        <v>0</v>
      </c>
      <c r="P54" s="28" t="s">
        <v>87</v>
      </c>
      <c r="Q54" s="26">
        <f t="shared" si="31"/>
        <v>3</v>
      </c>
      <c r="R54" s="28" t="s">
        <v>88</v>
      </c>
      <c r="S54" s="26">
        <f t="shared" si="32"/>
        <v>4</v>
      </c>
      <c r="T54" s="28" t="s">
        <v>89</v>
      </c>
      <c r="U54" s="26">
        <f t="shared" si="33"/>
        <v>8</v>
      </c>
      <c r="V54" s="33" t="s">
        <v>90</v>
      </c>
      <c r="W54" s="38">
        <f t="shared" si="41"/>
        <v>0</v>
      </c>
      <c r="X54" s="46">
        <f t="shared" si="11"/>
        <v>0</v>
      </c>
      <c r="Y54" s="75">
        <f t="shared" si="24"/>
        <v>0</v>
      </c>
      <c r="Z54" s="75">
        <f t="shared" si="34"/>
        <v>0</v>
      </c>
      <c r="AA54" s="76">
        <f t="shared" si="35"/>
        <v>0</v>
      </c>
      <c r="AB54" s="54" t="str">
        <f t="shared" si="36"/>
        <v/>
      </c>
      <c r="AC54" s="53" t="str">
        <f t="shared" si="37"/>
        <v/>
      </c>
      <c r="AD54" s="53" t="str">
        <f t="shared" si="38"/>
        <v/>
      </c>
      <c r="AE54" s="54" t="str">
        <f t="shared" si="39"/>
        <v/>
      </c>
      <c r="AF54" s="55" t="str">
        <f t="shared" si="40"/>
        <v/>
      </c>
    </row>
    <row r="55" spans="1:32" ht="15.75" customHeight="1" x14ac:dyDescent="0.3">
      <c r="A55" s="15">
        <f t="shared" si="25"/>
        <v>4.7999999999999989</v>
      </c>
      <c r="B55" s="16">
        <f t="shared" si="0"/>
        <v>1.5848931924611185E-5</v>
      </c>
      <c r="C55" s="17">
        <f t="shared" si="19"/>
        <v>11388.60662152186</v>
      </c>
      <c r="D55" s="17">
        <f t="shared" si="20"/>
        <v>474.52527589674418</v>
      </c>
      <c r="E55" s="17">
        <f t="shared" si="21"/>
        <v>67.789325128106313</v>
      </c>
      <c r="F55" s="17">
        <f t="shared" si="22"/>
        <v>15.590152801535742</v>
      </c>
      <c r="G55" s="17">
        <f t="shared" si="1"/>
        <v>1.2991794001279786</v>
      </c>
      <c r="H55" s="18">
        <f t="shared" si="26"/>
        <v>474</v>
      </c>
      <c r="I55" s="19">
        <f t="shared" si="27"/>
        <v>67</v>
      </c>
      <c r="J55" s="19">
        <f t="shared" si="28"/>
        <v>15</v>
      </c>
      <c r="K55" s="19">
        <f t="shared" si="29"/>
        <v>1</v>
      </c>
      <c r="L55" s="29"/>
      <c r="M55" s="32">
        <f t="shared" si="6"/>
        <v>1</v>
      </c>
      <c r="N55" s="28" t="s">
        <v>86</v>
      </c>
      <c r="O55" s="26">
        <f t="shared" si="30"/>
        <v>3</v>
      </c>
      <c r="P55" s="28" t="s">
        <v>87</v>
      </c>
      <c r="Q55" s="26">
        <f t="shared" si="31"/>
        <v>2</v>
      </c>
      <c r="R55" s="28" t="s">
        <v>88</v>
      </c>
      <c r="S55" s="26">
        <f t="shared" si="32"/>
        <v>3</v>
      </c>
      <c r="T55" s="28" t="s">
        <v>89</v>
      </c>
      <c r="U55" s="26">
        <f t="shared" si="33"/>
        <v>23</v>
      </c>
      <c r="V55" s="33" t="s">
        <v>90</v>
      </c>
      <c r="W55" s="38">
        <f t="shared" si="41"/>
        <v>0</v>
      </c>
      <c r="X55" s="46">
        <f t="shared" si="11"/>
        <v>0</v>
      </c>
      <c r="Y55" s="75">
        <f t="shared" si="24"/>
        <v>0</v>
      </c>
      <c r="Z55" s="75">
        <f t="shared" si="34"/>
        <v>0</v>
      </c>
      <c r="AA55" s="76">
        <f t="shared" si="35"/>
        <v>0</v>
      </c>
      <c r="AB55" s="54" t="str">
        <f t="shared" si="36"/>
        <v/>
      </c>
      <c r="AC55" s="53" t="str">
        <f t="shared" si="37"/>
        <v/>
      </c>
      <c r="AD55" s="53" t="str">
        <f t="shared" si="38"/>
        <v/>
      </c>
      <c r="AE55" s="54" t="str">
        <f t="shared" si="39"/>
        <v/>
      </c>
      <c r="AF55" s="55" t="str">
        <f t="shared" si="40"/>
        <v/>
      </c>
    </row>
    <row r="56" spans="1:32" ht="15.75" customHeight="1" x14ac:dyDescent="0.3">
      <c r="A56" s="15">
        <f t="shared" si="25"/>
        <v>4.8999999999999986</v>
      </c>
      <c r="B56" s="16">
        <f t="shared" si="0"/>
        <v>1.2589254117941726E-5</v>
      </c>
      <c r="C56" s="17">
        <f t="shared" si="19"/>
        <v>13835.039265861047</v>
      </c>
      <c r="D56" s="17">
        <f t="shared" si="20"/>
        <v>576.45996941087697</v>
      </c>
      <c r="E56" s="17">
        <f t="shared" si="21"/>
        <v>82.351424201553854</v>
      </c>
      <c r="F56" s="17">
        <f t="shared" si="22"/>
        <v>18.939136572020598</v>
      </c>
      <c r="G56" s="17">
        <f t="shared" si="1"/>
        <v>1.5782613810017165</v>
      </c>
      <c r="H56" s="18">
        <f t="shared" si="26"/>
        <v>576</v>
      </c>
      <c r="I56" s="19">
        <f t="shared" si="27"/>
        <v>82</v>
      </c>
      <c r="J56" s="19">
        <f t="shared" si="28"/>
        <v>18</v>
      </c>
      <c r="K56" s="19">
        <f t="shared" si="29"/>
        <v>1</v>
      </c>
      <c r="L56" s="29"/>
      <c r="M56" s="32">
        <f t="shared" si="6"/>
        <v>1</v>
      </c>
      <c r="N56" s="28" t="s">
        <v>86</v>
      </c>
      <c r="O56" s="26">
        <f t="shared" si="30"/>
        <v>6</v>
      </c>
      <c r="P56" s="28" t="s">
        <v>87</v>
      </c>
      <c r="Q56" s="26">
        <f t="shared" si="31"/>
        <v>4</v>
      </c>
      <c r="R56" s="28" t="s">
        <v>88</v>
      </c>
      <c r="S56" s="26">
        <f t="shared" si="32"/>
        <v>0</v>
      </c>
      <c r="T56" s="28" t="s">
        <v>89</v>
      </c>
      <c r="U56" s="26">
        <f t="shared" si="33"/>
        <v>14</v>
      </c>
      <c r="V56" s="33" t="s">
        <v>90</v>
      </c>
      <c r="W56" s="38">
        <f t="shared" si="41"/>
        <v>0</v>
      </c>
      <c r="X56" s="46">
        <f t="shared" si="11"/>
        <v>0</v>
      </c>
      <c r="Y56" s="75">
        <f t="shared" si="24"/>
        <v>0</v>
      </c>
      <c r="Z56" s="75">
        <f t="shared" si="34"/>
        <v>0</v>
      </c>
      <c r="AA56" s="76">
        <f t="shared" si="35"/>
        <v>0</v>
      </c>
      <c r="AB56" s="54" t="str">
        <f t="shared" si="36"/>
        <v/>
      </c>
      <c r="AC56" s="53" t="str">
        <f t="shared" si="37"/>
        <v/>
      </c>
      <c r="AD56" s="53" t="str">
        <f t="shared" si="38"/>
        <v/>
      </c>
      <c r="AE56" s="54" t="str">
        <f t="shared" si="39"/>
        <v/>
      </c>
      <c r="AF56" s="55" t="str">
        <f t="shared" si="40"/>
        <v/>
      </c>
    </row>
    <row r="57" spans="1:32" ht="15.75" customHeight="1" x14ac:dyDescent="0.3">
      <c r="A57" s="15">
        <f t="shared" si="25"/>
        <v>4.9999999999999982</v>
      </c>
      <c r="B57" s="16">
        <f t="shared" si="0"/>
        <v>1.0000000000000052E-5</v>
      </c>
      <c r="C57" s="17">
        <f t="shared" si="19"/>
        <v>16806.999999999924</v>
      </c>
      <c r="D57" s="17">
        <f t="shared" si="20"/>
        <v>700.29166666666345</v>
      </c>
      <c r="E57" s="17">
        <f t="shared" si="21"/>
        <v>100.0416666666662</v>
      </c>
      <c r="F57" s="17">
        <f t="shared" si="22"/>
        <v>23.007529089664509</v>
      </c>
      <c r="G57" s="17">
        <f t="shared" si="1"/>
        <v>1.9172940908053757</v>
      </c>
      <c r="H57" s="18">
        <f t="shared" si="26"/>
        <v>700</v>
      </c>
      <c r="I57" s="19">
        <f t="shared" si="27"/>
        <v>100</v>
      </c>
      <c r="J57" s="19">
        <f t="shared" si="28"/>
        <v>23</v>
      </c>
      <c r="K57" s="19">
        <f t="shared" si="29"/>
        <v>1</v>
      </c>
      <c r="L57" s="29"/>
      <c r="M57" s="32">
        <f t="shared" si="6"/>
        <v>1</v>
      </c>
      <c r="N57" s="28" t="s">
        <v>86</v>
      </c>
      <c r="O57" s="26">
        <f t="shared" si="30"/>
        <v>11</v>
      </c>
      <c r="P57" s="28" t="s">
        <v>87</v>
      </c>
      <c r="Q57" s="26">
        <f t="shared" si="31"/>
        <v>0</v>
      </c>
      <c r="R57" s="28" t="s">
        <v>88</v>
      </c>
      <c r="S57" s="26">
        <f t="shared" si="32"/>
        <v>0</v>
      </c>
      <c r="T57" s="28" t="s">
        <v>89</v>
      </c>
      <c r="U57" s="26">
        <f t="shared" si="33"/>
        <v>5</v>
      </c>
      <c r="V57" s="33" t="s">
        <v>90</v>
      </c>
      <c r="W57" s="38">
        <f t="shared" si="41"/>
        <v>0</v>
      </c>
      <c r="X57" s="46">
        <f t="shared" si="11"/>
        <v>0</v>
      </c>
      <c r="Y57" s="75">
        <f t="shared" si="24"/>
        <v>0</v>
      </c>
      <c r="Z57" s="75">
        <f t="shared" si="34"/>
        <v>0</v>
      </c>
      <c r="AA57" s="76">
        <f t="shared" si="35"/>
        <v>0</v>
      </c>
      <c r="AB57" s="54" t="str">
        <f t="shared" si="36"/>
        <v/>
      </c>
      <c r="AC57" s="53" t="str">
        <f t="shared" si="37"/>
        <v/>
      </c>
      <c r="AD57" s="53" t="str">
        <f t="shared" si="38"/>
        <v/>
      </c>
      <c r="AE57" s="54" t="str">
        <f t="shared" si="39"/>
        <v/>
      </c>
      <c r="AF57" s="55" t="str">
        <f t="shared" si="40"/>
        <v/>
      </c>
    </row>
    <row r="58" spans="1:32" ht="15.75" customHeight="1" x14ac:dyDescent="0.3">
      <c r="A58" s="15">
        <f t="shared" si="25"/>
        <v>5.0999999999999979</v>
      </c>
      <c r="B58" s="16">
        <f t="shared" si="0"/>
        <v>7.9432823472428641E-6</v>
      </c>
      <c r="C58" s="17">
        <f t="shared" si="19"/>
        <v>20417.379638164515</v>
      </c>
      <c r="D58" s="17">
        <f t="shared" si="20"/>
        <v>850.72415159018817</v>
      </c>
      <c r="E58" s="17">
        <f t="shared" si="21"/>
        <v>121.53202165574116</v>
      </c>
      <c r="F58" s="17">
        <f t="shared" si="22"/>
        <v>27.949869456761828</v>
      </c>
      <c r="G58" s="17">
        <f t="shared" si="1"/>
        <v>2.3291557880634857</v>
      </c>
      <c r="H58" s="18">
        <f t="shared" si="26"/>
        <v>850</v>
      </c>
      <c r="I58" s="19">
        <f t="shared" si="27"/>
        <v>121</v>
      </c>
      <c r="J58" s="19">
        <f t="shared" si="28"/>
        <v>27</v>
      </c>
      <c r="K58" s="19">
        <f t="shared" si="29"/>
        <v>2</v>
      </c>
      <c r="L58" s="29"/>
      <c r="M58" s="32">
        <f t="shared" si="6"/>
        <v>2</v>
      </c>
      <c r="N58" s="28" t="s">
        <v>86</v>
      </c>
      <c r="O58" s="26">
        <f t="shared" si="30"/>
        <v>3</v>
      </c>
      <c r="P58" s="28" t="s">
        <v>87</v>
      </c>
      <c r="Q58" s="26">
        <f t="shared" si="31"/>
        <v>4</v>
      </c>
      <c r="R58" s="28" t="s">
        <v>88</v>
      </c>
      <c r="S58" s="26">
        <f t="shared" si="32"/>
        <v>0</v>
      </c>
      <c r="T58" s="28" t="s">
        <v>89</v>
      </c>
      <c r="U58" s="26">
        <f t="shared" si="33"/>
        <v>21</v>
      </c>
      <c r="V58" s="33" t="s">
        <v>90</v>
      </c>
      <c r="W58" s="38">
        <f t="shared" si="41"/>
        <v>0</v>
      </c>
      <c r="X58" s="46">
        <f t="shared" si="11"/>
        <v>0</v>
      </c>
      <c r="Y58" s="75">
        <f t="shared" si="24"/>
        <v>0</v>
      </c>
      <c r="Z58" s="75">
        <f t="shared" si="34"/>
        <v>0</v>
      </c>
      <c r="AA58" s="76">
        <f t="shared" si="35"/>
        <v>0</v>
      </c>
      <c r="AB58" s="54" t="str">
        <f t="shared" si="36"/>
        <v/>
      </c>
      <c r="AC58" s="53" t="str">
        <f t="shared" si="37"/>
        <v/>
      </c>
      <c r="AD58" s="53" t="str">
        <f t="shared" si="38"/>
        <v/>
      </c>
      <c r="AE58" s="54" t="str">
        <f t="shared" si="39"/>
        <v/>
      </c>
      <c r="AF58" s="55" t="str">
        <f t="shared" si="40"/>
        <v/>
      </c>
    </row>
    <row r="59" spans="1:32" ht="15.75" customHeight="1" x14ac:dyDescent="0.3">
      <c r="A59" s="15">
        <f t="shared" si="25"/>
        <v>5.1999999999999975</v>
      </c>
      <c r="B59" s="16">
        <f t="shared" si="0"/>
        <v>6.3095734448019771E-6</v>
      </c>
      <c r="C59" s="17">
        <f t="shared" si="19"/>
        <v>24803.319526919506</v>
      </c>
      <c r="D59" s="17">
        <f t="shared" si="20"/>
        <v>1033.4716469549794</v>
      </c>
      <c r="E59" s="17">
        <f t="shared" si="21"/>
        <v>147.6388067078542</v>
      </c>
      <c r="F59" s="17">
        <f t="shared" si="22"/>
        <v>33.953893945132791</v>
      </c>
      <c r="G59" s="17">
        <f t="shared" si="1"/>
        <v>2.8294911620943997</v>
      </c>
      <c r="H59" s="18">
        <f t="shared" si="26"/>
        <v>1033</v>
      </c>
      <c r="I59" s="19">
        <f t="shared" si="27"/>
        <v>147</v>
      </c>
      <c r="J59" s="19">
        <f t="shared" si="28"/>
        <v>33</v>
      </c>
      <c r="K59" s="19">
        <f t="shared" si="29"/>
        <v>2</v>
      </c>
      <c r="L59" s="29"/>
      <c r="M59" s="32">
        <f t="shared" si="6"/>
        <v>2</v>
      </c>
      <c r="N59" s="28" t="s">
        <v>86</v>
      </c>
      <c r="O59" s="26">
        <f t="shared" si="30"/>
        <v>9</v>
      </c>
      <c r="P59" s="28" t="s">
        <v>87</v>
      </c>
      <c r="Q59" s="26">
        <f t="shared" si="31"/>
        <v>4</v>
      </c>
      <c r="R59" s="28" t="s">
        <v>88</v>
      </c>
      <c r="S59" s="26">
        <f t="shared" si="32"/>
        <v>1</v>
      </c>
      <c r="T59" s="28" t="s">
        <v>89</v>
      </c>
      <c r="U59" s="26">
        <f t="shared" si="33"/>
        <v>0</v>
      </c>
      <c r="V59" s="33" t="s">
        <v>90</v>
      </c>
      <c r="W59" s="38">
        <f t="shared" si="41"/>
        <v>0</v>
      </c>
      <c r="X59" s="46">
        <f t="shared" si="11"/>
        <v>0</v>
      </c>
      <c r="Y59" s="75">
        <f t="shared" si="24"/>
        <v>0</v>
      </c>
      <c r="Z59" s="75">
        <f t="shared" si="34"/>
        <v>0</v>
      </c>
      <c r="AA59" s="76">
        <f t="shared" si="35"/>
        <v>0</v>
      </c>
      <c r="AB59" s="54" t="str">
        <f t="shared" si="36"/>
        <v/>
      </c>
      <c r="AC59" s="53" t="str">
        <f t="shared" si="37"/>
        <v/>
      </c>
      <c r="AD59" s="53" t="str">
        <f t="shared" si="38"/>
        <v/>
      </c>
      <c r="AE59" s="54" t="str">
        <f t="shared" si="39"/>
        <v/>
      </c>
      <c r="AF59" s="55" t="str">
        <f t="shared" si="40"/>
        <v/>
      </c>
    </row>
    <row r="60" spans="1:32" ht="15.75" customHeight="1" x14ac:dyDescent="0.3">
      <c r="A60" s="15">
        <f t="shared" si="25"/>
        <v>5.2999999999999972</v>
      </c>
      <c r="B60" s="16">
        <f t="shared" si="0"/>
        <v>5.0118723362727631E-6</v>
      </c>
      <c r="C60" s="17">
        <f t="shared" si="19"/>
        <v>30131.420900090205</v>
      </c>
      <c r="D60" s="17">
        <f t="shared" si="20"/>
        <v>1255.4758708370919</v>
      </c>
      <c r="E60" s="17">
        <f t="shared" si="21"/>
        <v>179.35369583387026</v>
      </c>
      <c r="F60" s="17">
        <f t="shared" si="22"/>
        <v>41.247667214360305</v>
      </c>
      <c r="G60" s="17">
        <f t="shared" si="1"/>
        <v>3.4373056011966923</v>
      </c>
      <c r="H60" s="18">
        <f t="shared" si="26"/>
        <v>1255</v>
      </c>
      <c r="I60" s="19">
        <f t="shared" si="27"/>
        <v>179</v>
      </c>
      <c r="J60" s="19">
        <f t="shared" si="28"/>
        <v>41</v>
      </c>
      <c r="K60" s="19">
        <f t="shared" si="29"/>
        <v>3</v>
      </c>
      <c r="L60" s="29"/>
      <c r="M60" s="32">
        <f t="shared" si="6"/>
        <v>3</v>
      </c>
      <c r="N60" s="28" t="s">
        <v>86</v>
      </c>
      <c r="O60" s="26">
        <f t="shared" si="30"/>
        <v>5</v>
      </c>
      <c r="P60" s="28" t="s">
        <v>87</v>
      </c>
      <c r="Q60" s="26">
        <f t="shared" si="31"/>
        <v>1</v>
      </c>
      <c r="R60" s="28" t="s">
        <v>88</v>
      </c>
      <c r="S60" s="26">
        <f t="shared" si="32"/>
        <v>0</v>
      </c>
      <c r="T60" s="28" t="s">
        <v>89</v>
      </c>
      <c r="U60" s="26">
        <f t="shared" si="33"/>
        <v>12</v>
      </c>
      <c r="V60" s="33" t="s">
        <v>90</v>
      </c>
      <c r="W60" s="38">
        <f t="shared" si="41"/>
        <v>0</v>
      </c>
      <c r="X60" s="46">
        <f t="shared" si="11"/>
        <v>0</v>
      </c>
      <c r="Y60" s="75">
        <f t="shared" si="24"/>
        <v>0</v>
      </c>
      <c r="Z60" s="75">
        <f t="shared" si="34"/>
        <v>0</v>
      </c>
      <c r="AA60" s="76">
        <f t="shared" si="35"/>
        <v>0</v>
      </c>
      <c r="AB60" s="54" t="str">
        <f t="shared" si="36"/>
        <v/>
      </c>
      <c r="AC60" s="53" t="str">
        <f t="shared" si="37"/>
        <v/>
      </c>
      <c r="AD60" s="53" t="str">
        <f t="shared" si="38"/>
        <v/>
      </c>
      <c r="AE60" s="54" t="str">
        <f t="shared" si="39"/>
        <v/>
      </c>
      <c r="AF60" s="55" t="str">
        <f t="shared" si="40"/>
        <v/>
      </c>
    </row>
    <row r="61" spans="1:32" ht="15.75" customHeight="1" x14ac:dyDescent="0.3">
      <c r="A61" s="15">
        <f t="shared" si="25"/>
        <v>5.3999999999999968</v>
      </c>
      <c r="B61" s="16">
        <f t="shared" si="0"/>
        <v>3.9810717055350081E-6</v>
      </c>
      <c r="C61" s="17">
        <f t="shared" si="19"/>
        <v>36604.073276281866</v>
      </c>
      <c r="D61" s="17">
        <f t="shared" si="20"/>
        <v>1525.1697198450777</v>
      </c>
      <c r="E61" s="17">
        <f t="shared" si="21"/>
        <v>217.88138854929682</v>
      </c>
      <c r="F61" s="17">
        <f t="shared" si="22"/>
        <v>50.108245415854711</v>
      </c>
      <c r="G61" s="17">
        <f t="shared" si="1"/>
        <v>4.1756871179878923</v>
      </c>
      <c r="H61" s="18">
        <f t="shared" si="26"/>
        <v>1525</v>
      </c>
      <c r="I61" s="19">
        <f t="shared" si="27"/>
        <v>217</v>
      </c>
      <c r="J61" s="19">
        <f t="shared" si="28"/>
        <v>50</v>
      </c>
      <c r="K61" s="19">
        <f t="shared" si="29"/>
        <v>4</v>
      </c>
      <c r="L61" s="29"/>
      <c r="M61" s="32">
        <f t="shared" si="6"/>
        <v>4</v>
      </c>
      <c r="N61" s="28" t="s">
        <v>86</v>
      </c>
      <c r="O61" s="26">
        <f t="shared" si="30"/>
        <v>2</v>
      </c>
      <c r="P61" s="28" t="s">
        <v>87</v>
      </c>
      <c r="Q61" s="26">
        <f t="shared" si="31"/>
        <v>0</v>
      </c>
      <c r="R61" s="28" t="s">
        <v>88</v>
      </c>
      <c r="S61" s="26">
        <f t="shared" si="32"/>
        <v>3</v>
      </c>
      <c r="T61" s="28" t="s">
        <v>89</v>
      </c>
      <c r="U61" s="26">
        <f t="shared" si="33"/>
        <v>7</v>
      </c>
      <c r="V61" s="33" t="s">
        <v>90</v>
      </c>
      <c r="W61" s="38">
        <f t="shared" si="41"/>
        <v>0</v>
      </c>
      <c r="X61" s="46">
        <f t="shared" si="11"/>
        <v>0</v>
      </c>
      <c r="Y61" s="75">
        <f t="shared" si="24"/>
        <v>0</v>
      </c>
      <c r="Z61" s="75">
        <f t="shared" si="34"/>
        <v>0</v>
      </c>
      <c r="AA61" s="76">
        <f t="shared" si="35"/>
        <v>0</v>
      </c>
      <c r="AB61" s="54" t="str">
        <f t="shared" si="36"/>
        <v/>
      </c>
      <c r="AC61" s="53" t="str">
        <f t="shared" si="37"/>
        <v/>
      </c>
      <c r="AD61" s="53" t="str">
        <f t="shared" si="38"/>
        <v/>
      </c>
      <c r="AE61" s="54" t="str">
        <f t="shared" si="39"/>
        <v/>
      </c>
      <c r="AF61" s="55" t="str">
        <f t="shared" si="40"/>
        <v/>
      </c>
    </row>
    <row r="62" spans="1:32" ht="15.75" customHeight="1" x14ac:dyDescent="0.3">
      <c r="A62" s="15">
        <f t="shared" si="25"/>
        <v>5.4999999999999964</v>
      </c>
      <c r="B62" s="16">
        <f t="shared" si="0"/>
        <v>3.1622776601684105E-6</v>
      </c>
      <c r="C62" s="17">
        <f t="shared" si="19"/>
        <v>44467.142285062255</v>
      </c>
      <c r="D62" s="17">
        <f t="shared" si="20"/>
        <v>1852.7975952109273</v>
      </c>
      <c r="E62" s="17">
        <f t="shared" si="21"/>
        <v>264.68537074441821</v>
      </c>
      <c r="F62" s="17">
        <f t="shared" si="22"/>
        <v>60.872200253336423</v>
      </c>
      <c r="G62" s="17">
        <f t="shared" si="1"/>
        <v>5.0726833544447016</v>
      </c>
      <c r="H62" s="18">
        <f t="shared" si="26"/>
        <v>1852</v>
      </c>
      <c r="I62" s="19">
        <f t="shared" si="27"/>
        <v>264</v>
      </c>
      <c r="J62" s="19">
        <f t="shared" si="28"/>
        <v>60</v>
      </c>
      <c r="K62" s="19">
        <f t="shared" si="29"/>
        <v>5</v>
      </c>
      <c r="L62" s="29"/>
      <c r="M62" s="32">
        <f t="shared" si="6"/>
        <v>5</v>
      </c>
      <c r="N62" s="28" t="s">
        <v>86</v>
      </c>
      <c r="O62" s="26">
        <f t="shared" si="30"/>
        <v>0</v>
      </c>
      <c r="P62" s="28" t="s">
        <v>87</v>
      </c>
      <c r="Q62" s="26">
        <f t="shared" si="31"/>
        <v>3</v>
      </c>
      <c r="R62" s="28" t="s">
        <v>88</v>
      </c>
      <c r="S62" s="26">
        <f t="shared" si="32"/>
        <v>5</v>
      </c>
      <c r="T62" s="28" t="s">
        <v>89</v>
      </c>
      <c r="U62" s="26">
        <f t="shared" si="33"/>
        <v>13</v>
      </c>
      <c r="V62" s="33" t="s">
        <v>90</v>
      </c>
      <c r="W62" s="38">
        <f t="shared" si="41"/>
        <v>0</v>
      </c>
      <c r="X62" s="46">
        <f t="shared" si="11"/>
        <v>0</v>
      </c>
      <c r="Y62" s="75">
        <f t="shared" si="24"/>
        <v>0</v>
      </c>
      <c r="Z62" s="75">
        <f t="shared" si="34"/>
        <v>0</v>
      </c>
      <c r="AA62" s="76">
        <f t="shared" si="35"/>
        <v>0</v>
      </c>
      <c r="AB62" s="54" t="str">
        <f t="shared" si="36"/>
        <v/>
      </c>
      <c r="AC62" s="53" t="str">
        <f t="shared" si="37"/>
        <v/>
      </c>
      <c r="AD62" s="53" t="str">
        <f t="shared" si="38"/>
        <v/>
      </c>
      <c r="AE62" s="54" t="str">
        <f t="shared" si="39"/>
        <v/>
      </c>
      <c r="AF62" s="55" t="str">
        <f t="shared" si="40"/>
        <v/>
      </c>
    </row>
    <row r="63" spans="1:32" ht="15.75" customHeight="1" x14ac:dyDescent="0.3">
      <c r="A63" s="15">
        <f t="shared" si="25"/>
        <v>5.5999999999999961</v>
      </c>
      <c r="B63" s="16">
        <f t="shared" si="0"/>
        <v>2.5118864315096073E-6</v>
      </c>
      <c r="C63" s="17">
        <f t="shared" si="19"/>
        <v>54019.308946177007</v>
      </c>
      <c r="D63" s="17">
        <f t="shared" si="20"/>
        <v>2250.8045394240421</v>
      </c>
      <c r="E63" s="17">
        <f t="shared" si="21"/>
        <v>321.54350563200603</v>
      </c>
      <c r="F63" s="17">
        <f t="shared" si="22"/>
        <v>73.948403759311446</v>
      </c>
      <c r="G63" s="17">
        <f t="shared" si="1"/>
        <v>6.1623669799426208</v>
      </c>
      <c r="H63" s="18">
        <f t="shared" si="26"/>
        <v>2250</v>
      </c>
      <c r="I63" s="19">
        <f t="shared" si="27"/>
        <v>321</v>
      </c>
      <c r="J63" s="19">
        <f t="shared" si="28"/>
        <v>73</v>
      </c>
      <c r="K63" s="19">
        <f t="shared" si="29"/>
        <v>6</v>
      </c>
      <c r="L63" s="29"/>
      <c r="M63" s="32">
        <f t="shared" si="6"/>
        <v>6</v>
      </c>
      <c r="N63" s="28" t="s">
        <v>86</v>
      </c>
      <c r="O63" s="26">
        <f t="shared" si="30"/>
        <v>1</v>
      </c>
      <c r="P63" s="28" t="s">
        <v>87</v>
      </c>
      <c r="Q63" s="26">
        <f t="shared" si="31"/>
        <v>4</v>
      </c>
      <c r="R63" s="28" t="s">
        <v>88</v>
      </c>
      <c r="S63" s="26">
        <f t="shared" si="32"/>
        <v>0</v>
      </c>
      <c r="T63" s="28" t="s">
        <v>89</v>
      </c>
      <c r="U63" s="26">
        <f t="shared" si="33"/>
        <v>20</v>
      </c>
      <c r="V63" s="33" t="s">
        <v>90</v>
      </c>
      <c r="W63" s="38">
        <f t="shared" si="41"/>
        <v>0</v>
      </c>
      <c r="X63" s="46">
        <f t="shared" si="11"/>
        <v>0</v>
      </c>
      <c r="Y63" s="75">
        <f t="shared" si="24"/>
        <v>0</v>
      </c>
      <c r="Z63" s="75">
        <f t="shared" si="34"/>
        <v>0</v>
      </c>
      <c r="AA63" s="76">
        <f t="shared" si="35"/>
        <v>0</v>
      </c>
      <c r="AB63" s="54" t="str">
        <f t="shared" si="36"/>
        <v/>
      </c>
      <c r="AC63" s="53" t="str">
        <f t="shared" si="37"/>
        <v/>
      </c>
      <c r="AD63" s="53" t="str">
        <f t="shared" si="38"/>
        <v/>
      </c>
      <c r="AE63" s="54" t="str">
        <f t="shared" si="39"/>
        <v/>
      </c>
      <c r="AF63" s="55" t="str">
        <f t="shared" si="40"/>
        <v/>
      </c>
    </row>
    <row r="64" spans="1:32" ht="15.75" customHeight="1" x14ac:dyDescent="0.3">
      <c r="A64" s="15">
        <f t="shared" si="25"/>
        <v>5.6999999999999957</v>
      </c>
      <c r="B64" s="16">
        <f t="shared" si="0"/>
        <v>1.9952623149689033E-6</v>
      </c>
      <c r="C64" s="17">
        <f t="shared" si="19"/>
        <v>65623.415157101073</v>
      </c>
      <c r="D64" s="17">
        <f t="shared" si="20"/>
        <v>2734.3089648792115</v>
      </c>
      <c r="E64" s="17">
        <f t="shared" si="21"/>
        <v>390.61556641131591</v>
      </c>
      <c r="F64" s="17">
        <f t="shared" si="22"/>
        <v>89.833559421082924</v>
      </c>
      <c r="G64" s="17">
        <f t="shared" si="1"/>
        <v>7.4861299517569106</v>
      </c>
      <c r="H64" s="18">
        <f t="shared" si="26"/>
        <v>2734</v>
      </c>
      <c r="I64" s="19">
        <f t="shared" si="27"/>
        <v>390</v>
      </c>
      <c r="J64" s="19">
        <f t="shared" si="28"/>
        <v>89</v>
      </c>
      <c r="K64" s="19">
        <f t="shared" si="29"/>
        <v>7</v>
      </c>
      <c r="L64" s="29"/>
      <c r="M64" s="32">
        <f t="shared" si="6"/>
        <v>7</v>
      </c>
      <c r="N64" s="28" t="s">
        <v>86</v>
      </c>
      <c r="O64" s="26">
        <f t="shared" si="30"/>
        <v>5</v>
      </c>
      <c r="P64" s="28" t="s">
        <v>87</v>
      </c>
      <c r="Q64" s="26">
        <f t="shared" si="31"/>
        <v>3</v>
      </c>
      <c r="R64" s="28" t="s">
        <v>88</v>
      </c>
      <c r="S64" s="26">
        <f t="shared" si="32"/>
        <v>4</v>
      </c>
      <c r="T64" s="28" t="s">
        <v>89</v>
      </c>
      <c r="U64" s="26">
        <f t="shared" si="33"/>
        <v>8</v>
      </c>
      <c r="V64" s="33" t="s">
        <v>90</v>
      </c>
      <c r="W64" s="38">
        <f t="shared" si="41"/>
        <v>0</v>
      </c>
      <c r="X64" s="46">
        <f t="shared" si="11"/>
        <v>0</v>
      </c>
      <c r="Y64" s="75">
        <f t="shared" si="24"/>
        <v>0</v>
      </c>
      <c r="Z64" s="75">
        <f t="shared" si="34"/>
        <v>0</v>
      </c>
      <c r="AA64" s="76">
        <f t="shared" si="35"/>
        <v>0</v>
      </c>
      <c r="AB64" s="54" t="str">
        <f t="shared" si="36"/>
        <v/>
      </c>
      <c r="AC64" s="53" t="str">
        <f t="shared" si="37"/>
        <v/>
      </c>
      <c r="AD64" s="53" t="str">
        <f t="shared" si="38"/>
        <v/>
      </c>
      <c r="AE64" s="54" t="str">
        <f t="shared" si="39"/>
        <v/>
      </c>
      <c r="AF64" s="55" t="str">
        <f t="shared" si="40"/>
        <v/>
      </c>
    </row>
    <row r="65" spans="1:32" ht="15.75" customHeight="1" x14ac:dyDescent="0.3">
      <c r="A65" s="15">
        <f t="shared" si="25"/>
        <v>5.7999999999999954</v>
      </c>
      <c r="B65" s="16">
        <f t="shared" si="0"/>
        <v>1.5848931924611338E-6</v>
      </c>
      <c r="C65" s="17">
        <f t="shared" si="19"/>
        <v>79720.246350652465</v>
      </c>
      <c r="D65" s="17">
        <f t="shared" si="20"/>
        <v>3321.6769312771862</v>
      </c>
      <c r="E65" s="17">
        <f t="shared" si="21"/>
        <v>474.52527589674088</v>
      </c>
      <c r="F65" s="17">
        <f t="shared" si="22"/>
        <v>109.13106961074945</v>
      </c>
      <c r="G65" s="17">
        <f t="shared" si="1"/>
        <v>9.0942558008957874</v>
      </c>
      <c r="H65" s="18">
        <f t="shared" si="26"/>
        <v>3321</v>
      </c>
      <c r="I65" s="19">
        <f t="shared" si="27"/>
        <v>474</v>
      </c>
      <c r="J65" s="19">
        <f t="shared" si="28"/>
        <v>109</v>
      </c>
      <c r="K65" s="19">
        <f t="shared" si="29"/>
        <v>9</v>
      </c>
      <c r="L65" s="29"/>
      <c r="M65" s="32">
        <f t="shared" si="6"/>
        <v>9</v>
      </c>
      <c r="N65" s="28" t="s">
        <v>86</v>
      </c>
      <c r="O65" s="26">
        <f t="shared" si="30"/>
        <v>1</v>
      </c>
      <c r="P65" s="28" t="s">
        <v>87</v>
      </c>
      <c r="Q65" s="26">
        <f t="shared" si="31"/>
        <v>0</v>
      </c>
      <c r="R65" s="28" t="s">
        <v>88</v>
      </c>
      <c r="S65" s="26">
        <f t="shared" si="32"/>
        <v>3</v>
      </c>
      <c r="T65" s="28" t="s">
        <v>89</v>
      </c>
      <c r="U65" s="26">
        <f t="shared" si="33"/>
        <v>23</v>
      </c>
      <c r="V65" s="33" t="s">
        <v>90</v>
      </c>
      <c r="W65" s="38">
        <f t="shared" si="41"/>
        <v>0</v>
      </c>
      <c r="X65" s="46">
        <f t="shared" si="11"/>
        <v>0</v>
      </c>
      <c r="Y65" s="75">
        <f t="shared" si="24"/>
        <v>0</v>
      </c>
      <c r="Z65" s="75">
        <f t="shared" si="34"/>
        <v>0</v>
      </c>
      <c r="AA65" s="76">
        <f t="shared" si="35"/>
        <v>0</v>
      </c>
      <c r="AB65" s="54" t="str">
        <f t="shared" si="36"/>
        <v/>
      </c>
      <c r="AC65" s="53" t="str">
        <f t="shared" si="37"/>
        <v/>
      </c>
      <c r="AD65" s="53" t="str">
        <f t="shared" si="38"/>
        <v/>
      </c>
      <c r="AE65" s="54" t="str">
        <f t="shared" si="39"/>
        <v/>
      </c>
      <c r="AF65" s="55" t="str">
        <f t="shared" si="40"/>
        <v/>
      </c>
    </row>
    <row r="66" spans="1:32" ht="15.75" customHeight="1" x14ac:dyDescent="0.3">
      <c r="A66" s="15">
        <f t="shared" si="25"/>
        <v>5.899999999999995</v>
      </c>
      <c r="B66" s="16">
        <f t="shared" si="0"/>
        <v>1.2589254117941822E-6</v>
      </c>
      <c r="C66" s="17">
        <f t="shared" si="19"/>
        <v>96845.274861026657</v>
      </c>
      <c r="D66" s="17">
        <f t="shared" si="20"/>
        <v>4035.2197858761106</v>
      </c>
      <c r="E66" s="17">
        <f t="shared" si="21"/>
        <v>576.45996941087299</v>
      </c>
      <c r="F66" s="17">
        <f t="shared" si="22"/>
        <v>132.57395600414327</v>
      </c>
      <c r="G66" s="17">
        <f t="shared" si="1"/>
        <v>11.047829667011939</v>
      </c>
      <c r="H66" s="18">
        <f t="shared" si="26"/>
        <v>4035</v>
      </c>
      <c r="I66" s="19">
        <f t="shared" si="27"/>
        <v>576</v>
      </c>
      <c r="J66" s="19">
        <f t="shared" si="28"/>
        <v>132</v>
      </c>
      <c r="K66" s="19">
        <f t="shared" si="29"/>
        <v>11</v>
      </c>
      <c r="L66" s="29"/>
      <c r="M66" s="32">
        <f t="shared" si="6"/>
        <v>11</v>
      </c>
      <c r="N66" s="28" t="s">
        <v>86</v>
      </c>
      <c r="O66" s="26">
        <f t="shared" si="30"/>
        <v>0</v>
      </c>
      <c r="P66" s="28" t="s">
        <v>87</v>
      </c>
      <c r="Q66" s="26">
        <f t="shared" si="31"/>
        <v>2</v>
      </c>
      <c r="R66" s="28" t="s">
        <v>88</v>
      </c>
      <c r="S66" s="26">
        <f t="shared" si="32"/>
        <v>3</v>
      </c>
      <c r="T66" s="28" t="s">
        <v>89</v>
      </c>
      <c r="U66" s="26">
        <f t="shared" si="33"/>
        <v>11</v>
      </c>
      <c r="V66" s="33" t="s">
        <v>90</v>
      </c>
      <c r="W66" s="38">
        <f t="shared" si="41"/>
        <v>0</v>
      </c>
      <c r="X66" s="46">
        <f t="shared" si="11"/>
        <v>0</v>
      </c>
      <c r="Y66" s="75">
        <f t="shared" si="24"/>
        <v>0</v>
      </c>
      <c r="Z66" s="75">
        <f t="shared" si="34"/>
        <v>0</v>
      </c>
      <c r="AA66" s="76">
        <f t="shared" si="35"/>
        <v>0</v>
      </c>
      <c r="AB66" s="54" t="str">
        <f t="shared" si="36"/>
        <v/>
      </c>
      <c r="AC66" s="53" t="str">
        <f t="shared" si="37"/>
        <v/>
      </c>
      <c r="AD66" s="53" t="str">
        <f t="shared" si="38"/>
        <v/>
      </c>
      <c r="AE66" s="54" t="str">
        <f t="shared" si="39"/>
        <v/>
      </c>
      <c r="AF66" s="55" t="str">
        <f t="shared" si="40"/>
        <v/>
      </c>
    </row>
    <row r="67" spans="1:32" ht="15.75" customHeight="1" x14ac:dyDescent="0.3">
      <c r="A67" s="15">
        <f t="shared" si="25"/>
        <v>5.9999999999999947</v>
      </c>
      <c r="B67" s="16">
        <f t="shared" si="0"/>
        <v>1.0000000000000129E-6</v>
      </c>
      <c r="C67" s="17">
        <f>7^A67</f>
        <v>117648.99999999865</v>
      </c>
      <c r="D67" s="17">
        <f>C67/24</f>
        <v>4902.0416666666106</v>
      </c>
      <c r="E67" s="17">
        <f>D67/7</f>
        <v>700.29166666665867</v>
      </c>
      <c r="F67" s="17">
        <f>D67/30.4375</f>
        <v>161.05270362765046</v>
      </c>
      <c r="G67" s="17">
        <f>D67/365.25</f>
        <v>13.421058635637538</v>
      </c>
      <c r="H67" s="18">
        <f t="shared" si="26"/>
        <v>4902</v>
      </c>
      <c r="I67" s="19">
        <f t="shared" si="27"/>
        <v>700</v>
      </c>
      <c r="J67" s="19">
        <f t="shared" si="28"/>
        <v>161</v>
      </c>
      <c r="K67" s="19">
        <f t="shared" si="29"/>
        <v>13</v>
      </c>
      <c r="L67" s="29"/>
      <c r="M67" s="32">
        <f>TRUNC(C67/8766)</f>
        <v>13</v>
      </c>
      <c r="N67" s="28" t="s">
        <v>86</v>
      </c>
      <c r="O67" s="26">
        <f t="shared" si="30"/>
        <v>5</v>
      </c>
      <c r="P67" s="28" t="s">
        <v>87</v>
      </c>
      <c r="Q67" s="26">
        <f t="shared" si="31"/>
        <v>0</v>
      </c>
      <c r="R67" s="28" t="s">
        <v>88</v>
      </c>
      <c r="S67" s="26">
        <f t="shared" si="32"/>
        <v>1</v>
      </c>
      <c r="T67" s="28" t="s">
        <v>89</v>
      </c>
      <c r="U67" s="26">
        <f t="shared" si="33"/>
        <v>14</v>
      </c>
      <c r="V67" s="33" t="s">
        <v>90</v>
      </c>
      <c r="W67" s="38">
        <f t="shared" si="41"/>
        <v>0</v>
      </c>
      <c r="X67" s="46">
        <f t="shared" si="11"/>
        <v>0</v>
      </c>
      <c r="Y67" s="75">
        <f t="shared" si="24"/>
        <v>0</v>
      </c>
      <c r="Z67" s="75">
        <f t="shared" si="34"/>
        <v>0</v>
      </c>
      <c r="AA67" s="76">
        <f t="shared" si="35"/>
        <v>0</v>
      </c>
      <c r="AB67" s="54" t="str">
        <f t="shared" si="36"/>
        <v/>
      </c>
      <c r="AC67" s="53" t="str">
        <f t="shared" si="37"/>
        <v/>
      </c>
      <c r="AD67" s="53" t="str">
        <f t="shared" si="38"/>
        <v/>
      </c>
      <c r="AE67" s="54" t="str">
        <f t="shared" si="39"/>
        <v/>
      </c>
      <c r="AF67" s="55" t="str">
        <f t="shared" si="40"/>
        <v/>
      </c>
    </row>
    <row r="68" spans="1:32" ht="15.75" customHeight="1" x14ac:dyDescent="0.3">
      <c r="A68" s="15">
        <f t="shared" si="25"/>
        <v>6.0999999999999943</v>
      </c>
      <c r="B68" s="16">
        <f t="shared" si="0"/>
        <v>7.9432823472429247E-7</v>
      </c>
      <c r="C68" s="17">
        <f t="shared" si="19"/>
        <v>142921.65746715062</v>
      </c>
      <c r="D68" s="17">
        <f t="shared" si="20"/>
        <v>5955.0690611312757</v>
      </c>
      <c r="E68" s="17">
        <f t="shared" si="21"/>
        <v>850.72415159018226</v>
      </c>
      <c r="F68" s="17">
        <f t="shared" si="22"/>
        <v>195.64908619733143</v>
      </c>
      <c r="G68" s="17">
        <f t="shared" si="1"/>
        <v>16.304090516444287</v>
      </c>
      <c r="H68" s="18">
        <f t="shared" si="26"/>
        <v>5955</v>
      </c>
      <c r="I68" s="19">
        <f t="shared" si="27"/>
        <v>850</v>
      </c>
      <c r="J68" s="19">
        <f t="shared" si="28"/>
        <v>195</v>
      </c>
      <c r="K68" s="19">
        <f t="shared" si="29"/>
        <v>16</v>
      </c>
      <c r="L68" s="29"/>
      <c r="M68" s="32">
        <f t="shared" ref="M68:M91" si="42">TRUNC(C68/8766)</f>
        <v>16</v>
      </c>
      <c r="N68" s="28" t="s">
        <v>86</v>
      </c>
      <c r="O68" s="26">
        <f t="shared" si="30"/>
        <v>3</v>
      </c>
      <c r="P68" s="28" t="s">
        <v>87</v>
      </c>
      <c r="Q68" s="26">
        <f t="shared" si="31"/>
        <v>2</v>
      </c>
      <c r="R68" s="28" t="s">
        <v>88</v>
      </c>
      <c r="S68" s="26">
        <f t="shared" si="32"/>
        <v>5</v>
      </c>
      <c r="T68" s="28" t="s">
        <v>89</v>
      </c>
      <c r="U68" s="26">
        <f t="shared" si="33"/>
        <v>18</v>
      </c>
      <c r="V68" s="33" t="s">
        <v>90</v>
      </c>
      <c r="W68" s="38">
        <f t="shared" si="41"/>
        <v>0</v>
      </c>
      <c r="X68" s="46">
        <f t="shared" si="11"/>
        <v>0</v>
      </c>
      <c r="Y68" s="75">
        <f t="shared" si="24"/>
        <v>0</v>
      </c>
      <c r="Z68" s="75">
        <f t="shared" si="34"/>
        <v>0</v>
      </c>
      <c r="AA68" s="76">
        <f t="shared" si="35"/>
        <v>0</v>
      </c>
      <c r="AB68" s="54" t="str">
        <f t="shared" si="36"/>
        <v/>
      </c>
      <c r="AC68" s="53" t="str">
        <f t="shared" si="37"/>
        <v/>
      </c>
      <c r="AD68" s="53" t="str">
        <f t="shared" si="38"/>
        <v/>
      </c>
      <c r="AE68" s="54" t="str">
        <f t="shared" si="39"/>
        <v/>
      </c>
      <c r="AF68" s="55" t="str">
        <f t="shared" si="40"/>
        <v/>
      </c>
    </row>
    <row r="69" spans="1:32" ht="15.75" customHeight="1" x14ac:dyDescent="0.3">
      <c r="A69" s="15">
        <f t="shared" si="25"/>
        <v>6.199999999999994</v>
      </c>
      <c r="B69" s="16">
        <f t="shared" si="0"/>
        <v>6.309573444802026E-7</v>
      </c>
      <c r="C69" s="17">
        <f t="shared" si="19"/>
        <v>173623.23668843534</v>
      </c>
      <c r="D69" s="17">
        <f t="shared" si="20"/>
        <v>7234.3015286848058</v>
      </c>
      <c r="E69" s="17">
        <f t="shared" si="21"/>
        <v>1033.4716469549724</v>
      </c>
      <c r="F69" s="17">
        <f t="shared" si="22"/>
        <v>237.67725761592791</v>
      </c>
      <c r="G69" s="17">
        <f t="shared" si="1"/>
        <v>19.80643813466066</v>
      </c>
      <c r="H69" s="18">
        <f t="shared" si="26"/>
        <v>7234</v>
      </c>
      <c r="I69" s="19">
        <f t="shared" si="27"/>
        <v>1033</v>
      </c>
      <c r="J69" s="19">
        <f t="shared" si="28"/>
        <v>237</v>
      </c>
      <c r="K69" s="19">
        <f t="shared" si="29"/>
        <v>19</v>
      </c>
      <c r="L69" s="29"/>
      <c r="M69" s="32">
        <f t="shared" si="42"/>
        <v>19</v>
      </c>
      <c r="N69" s="28" t="s">
        <v>86</v>
      </c>
      <c r="O69" s="26">
        <f t="shared" si="30"/>
        <v>9</v>
      </c>
      <c r="P69" s="28" t="s">
        <v>87</v>
      </c>
      <c r="Q69" s="26">
        <f t="shared" si="31"/>
        <v>2</v>
      </c>
      <c r="R69" s="28" t="s">
        <v>88</v>
      </c>
      <c r="S69" s="26">
        <f t="shared" si="32"/>
        <v>6</v>
      </c>
      <c r="T69" s="28" t="s">
        <v>89</v>
      </c>
      <c r="U69" s="26">
        <f t="shared" si="33"/>
        <v>14</v>
      </c>
      <c r="V69" s="33" t="s">
        <v>90</v>
      </c>
      <c r="W69" s="38">
        <f t="shared" si="41"/>
        <v>0</v>
      </c>
      <c r="X69" s="46">
        <f t="shared" si="11"/>
        <v>0</v>
      </c>
      <c r="Y69" s="75">
        <f t="shared" si="24"/>
        <v>0</v>
      </c>
      <c r="Z69" s="75">
        <f t="shared" si="34"/>
        <v>0</v>
      </c>
      <c r="AA69" s="76">
        <f t="shared" si="35"/>
        <v>0</v>
      </c>
      <c r="AB69" s="54" t="str">
        <f t="shared" si="36"/>
        <v/>
      </c>
      <c r="AC69" s="53" t="str">
        <f t="shared" si="37"/>
        <v/>
      </c>
      <c r="AD69" s="53" t="str">
        <f t="shared" si="38"/>
        <v/>
      </c>
      <c r="AE69" s="54" t="str">
        <f t="shared" si="39"/>
        <v/>
      </c>
      <c r="AF69" s="55" t="str">
        <f t="shared" si="40"/>
        <v/>
      </c>
    </row>
    <row r="70" spans="1:32" ht="15.75" customHeight="1" x14ac:dyDescent="0.3">
      <c r="A70" s="15">
        <f t="shared" si="25"/>
        <v>6.2999999999999936</v>
      </c>
      <c r="B70" s="16">
        <f t="shared" si="0"/>
        <v>5.0118723362728023E-7</v>
      </c>
      <c r="C70" s="17">
        <f t="shared" si="19"/>
        <v>210919.94630062996</v>
      </c>
      <c r="D70" s="17">
        <f t="shared" si="20"/>
        <v>8788.3310958595812</v>
      </c>
      <c r="E70" s="17">
        <f t="shared" si="21"/>
        <v>1255.475870837083</v>
      </c>
      <c r="F70" s="17">
        <f t="shared" si="22"/>
        <v>288.73367050052013</v>
      </c>
      <c r="G70" s="17">
        <f t="shared" si="1"/>
        <v>24.061139208376677</v>
      </c>
      <c r="H70" s="18">
        <f t="shared" si="26"/>
        <v>8788</v>
      </c>
      <c r="I70" s="19">
        <f t="shared" si="27"/>
        <v>1255</v>
      </c>
      <c r="J70" s="19">
        <f t="shared" si="28"/>
        <v>288</v>
      </c>
      <c r="K70" s="19">
        <f t="shared" si="29"/>
        <v>24</v>
      </c>
      <c r="L70" s="29"/>
      <c r="M70" s="32">
        <f t="shared" si="42"/>
        <v>24</v>
      </c>
      <c r="N70" s="28" t="s">
        <v>86</v>
      </c>
      <c r="O70" s="26">
        <f t="shared" si="30"/>
        <v>0</v>
      </c>
      <c r="P70" s="28" t="s">
        <v>87</v>
      </c>
      <c r="Q70" s="26">
        <f t="shared" si="31"/>
        <v>3</v>
      </c>
      <c r="R70" s="28" t="s">
        <v>88</v>
      </c>
      <c r="S70" s="26">
        <f t="shared" si="32"/>
        <v>1</v>
      </c>
      <c r="T70" s="28" t="s">
        <v>89</v>
      </c>
      <c r="U70" s="26">
        <f t="shared" si="33"/>
        <v>7</v>
      </c>
      <c r="V70" s="33" t="s">
        <v>90</v>
      </c>
      <c r="W70" s="38">
        <f t="shared" si="41"/>
        <v>0</v>
      </c>
      <c r="X70" s="46">
        <f t="shared" si="11"/>
        <v>0</v>
      </c>
      <c r="Y70" s="75">
        <f t="shared" si="24"/>
        <v>0</v>
      </c>
      <c r="Z70" s="75">
        <f t="shared" si="34"/>
        <v>0</v>
      </c>
      <c r="AA70" s="76">
        <f t="shared" si="35"/>
        <v>0</v>
      </c>
      <c r="AB70" s="54" t="str">
        <f t="shared" si="36"/>
        <v/>
      </c>
      <c r="AC70" s="53" t="str">
        <f t="shared" si="37"/>
        <v/>
      </c>
      <c r="AD70" s="53" t="str">
        <f t="shared" si="38"/>
        <v/>
      </c>
      <c r="AE70" s="54" t="str">
        <f t="shared" si="39"/>
        <v/>
      </c>
      <c r="AF70" s="55" t="str">
        <f t="shared" si="40"/>
        <v/>
      </c>
    </row>
    <row r="71" spans="1:32" ht="15.75" customHeight="1" x14ac:dyDescent="0.3">
      <c r="A71" s="15">
        <f t="shared" si="25"/>
        <v>6.3999999999999932</v>
      </c>
      <c r="B71" s="16">
        <f t="shared" ref="B71:B91" si="43">0.1^A71</f>
        <v>3.9810717055350391E-7</v>
      </c>
      <c r="C71" s="17">
        <f t="shared" si="19"/>
        <v>256228.51293397127</v>
      </c>
      <c r="D71" s="17">
        <f t="shared" si="20"/>
        <v>10676.18803891547</v>
      </c>
      <c r="E71" s="17">
        <f t="shared" si="21"/>
        <v>1525.1697198450672</v>
      </c>
      <c r="F71" s="17">
        <f t="shared" si="22"/>
        <v>350.75771791098055</v>
      </c>
      <c r="G71" s="17">
        <f t="shared" ref="G71:G91" si="44">D71/365.25</f>
        <v>29.229809825915044</v>
      </c>
      <c r="H71" s="18">
        <f t="shared" ref="H71:H91" si="45">TRUNC(C71/$D$93)</f>
        <v>10676</v>
      </c>
      <c r="I71" s="19">
        <f t="shared" ref="I71:I91" si="46">TRUNC(C71/$E$93)</f>
        <v>1525</v>
      </c>
      <c r="J71" s="19">
        <f t="shared" ref="J71:J91" si="47">TRUNC(C71/$F$93)</f>
        <v>350</v>
      </c>
      <c r="K71" s="19">
        <f t="shared" ref="K71:K91" si="48">TRUNC(C71/$G$93)</f>
        <v>29</v>
      </c>
      <c r="L71" s="29"/>
      <c r="M71" s="32">
        <f t="shared" si="42"/>
        <v>29</v>
      </c>
      <c r="N71" s="28" t="s">
        <v>86</v>
      </c>
      <c r="O71" s="26">
        <f t="shared" ref="O71:O91" si="49">TRUNC(((C71-(M71*$G$93))/$F$93))</f>
        <v>2</v>
      </c>
      <c r="P71" s="28" t="s">
        <v>87</v>
      </c>
      <c r="Q71" s="26">
        <f t="shared" ref="Q71:Q91" si="50">TRUNC((C71-((M71*$G$93)+(O71*$F$93)))/$E$93)</f>
        <v>3</v>
      </c>
      <c r="R71" s="28" t="s">
        <v>88</v>
      </c>
      <c r="S71" s="26">
        <f t="shared" ref="S71:S91" si="51">TRUNC(((C71-((M71*$G$93)+(O71*$F$93)+(Q71*$E$93)))/$D$93))</f>
        <v>2</v>
      </c>
      <c r="T71" s="28" t="s">
        <v>89</v>
      </c>
      <c r="U71" s="26">
        <f t="shared" ref="U71:U91" si="52">TRUNC(((C71-((M71*$G$93)+(O71*$F$93)+(Q71*$E$93)+(S71*$D$93)))))</f>
        <v>1</v>
      </c>
      <c r="V71" s="33" t="s">
        <v>90</v>
      </c>
      <c r="W71" s="38">
        <f t="shared" si="41"/>
        <v>0</v>
      </c>
      <c r="X71" s="46">
        <f t="shared" ref="X71:X91" si="53">W71/1000</f>
        <v>0</v>
      </c>
      <c r="Y71" s="75">
        <f t="shared" si="24"/>
        <v>0</v>
      </c>
      <c r="Z71" s="75">
        <f t="shared" ref="Z71:Z91" si="54">W71*0.01</f>
        <v>0</v>
      </c>
      <c r="AA71" s="76">
        <f t="shared" ref="AA71:AA91" si="55">W71*10</f>
        <v>0</v>
      </c>
      <c r="AB71" s="54" t="str">
        <f t="shared" ref="AB71:AB91" si="56">IF($AB$4=0,"",LEFT(TEXT($AD$4+$AB$4+(C71/24),"HH:MM AM/PM ddd mmm dd yyyy"),8))</f>
        <v/>
      </c>
      <c r="AC71" s="53" t="str">
        <f t="shared" ref="AC71:AC91" si="57">IF($AB$4=0,"",MID(TEXT($AD$4+$AB$4+(C71/24),"HH:MM AM/PM ddd mmm dd yyyy"),9,4))</f>
        <v/>
      </c>
      <c r="AD71" s="53" t="str">
        <f t="shared" ref="AD71:AD91" si="58">IF(AB$4=0,"",MID(TEXT($AD$4+$AB$4+(C71/24),"HH:MM AM/PM ddd mmm dd yyyy"),13,4))</f>
        <v/>
      </c>
      <c r="AE71" s="54" t="str">
        <f t="shared" ref="AE71:AE91" si="59">IF($AB$4=0,"",MID(TEXT($AD$4+$AB$4+(C71/24),"HH:MM AM/PM ddd mmm dd yyyy"),18,2))</f>
        <v/>
      </c>
      <c r="AF71" s="55" t="str">
        <f t="shared" ref="AF71:AF91" si="60">IF($AB$4=0,"",RIGHT(TEXT($AD$4+$AB$4+(C71/24),"HH:MM AM/PM ddd mmm dd yyyy"),4))</f>
        <v/>
      </c>
    </row>
    <row r="72" spans="1:32" ht="15.75" customHeight="1" x14ac:dyDescent="0.3">
      <c r="A72" s="15">
        <f t="shared" si="25"/>
        <v>6.4999999999999929</v>
      </c>
      <c r="B72" s="16">
        <f t="shared" si="43"/>
        <v>3.1622776601684353E-7</v>
      </c>
      <c r="C72" s="17">
        <f t="shared" ref="C72:C91" si="61">7^A72</f>
        <v>311269.99599543359</v>
      </c>
      <c r="D72" s="17">
        <f t="shared" ref="D72:D91" si="62">C72/24</f>
        <v>12969.583166476399</v>
      </c>
      <c r="E72" s="17">
        <f t="shared" ref="E72:E91" si="63">D72/7</f>
        <v>1852.7975952109141</v>
      </c>
      <c r="F72" s="17">
        <f t="shared" ref="F72:F91" si="64">D72/30.4375</f>
        <v>426.1054017733519</v>
      </c>
      <c r="G72" s="17">
        <f t="shared" si="44"/>
        <v>35.508783481112658</v>
      </c>
      <c r="H72" s="18">
        <f t="shared" si="45"/>
        <v>12969</v>
      </c>
      <c r="I72" s="19">
        <f t="shared" si="46"/>
        <v>1852</v>
      </c>
      <c r="J72" s="19">
        <f t="shared" si="47"/>
        <v>426</v>
      </c>
      <c r="K72" s="19">
        <f t="shared" si="48"/>
        <v>35</v>
      </c>
      <c r="L72" s="29"/>
      <c r="M72" s="32">
        <f t="shared" si="42"/>
        <v>35</v>
      </c>
      <c r="N72" s="28" t="s">
        <v>86</v>
      </c>
      <c r="O72" s="26">
        <f t="shared" si="49"/>
        <v>6</v>
      </c>
      <c r="P72" s="28" t="s">
        <v>87</v>
      </c>
      <c r="Q72" s="26">
        <f t="shared" si="50"/>
        <v>0</v>
      </c>
      <c r="R72" s="28" t="s">
        <v>88</v>
      </c>
      <c r="S72" s="26">
        <f t="shared" si="51"/>
        <v>3</v>
      </c>
      <c r="T72" s="28" t="s">
        <v>89</v>
      </c>
      <c r="U72" s="26">
        <f t="shared" si="52"/>
        <v>4</v>
      </c>
      <c r="V72" s="33" t="s">
        <v>90</v>
      </c>
      <c r="W72" s="38">
        <f t="shared" ref="W72:W91" si="65">($W$7*B72)</f>
        <v>0</v>
      </c>
      <c r="X72" s="46">
        <f t="shared" si="53"/>
        <v>0</v>
      </c>
      <c r="Y72" s="75">
        <f t="shared" ref="Y72:Y91" si="66">W72/100000</f>
        <v>0</v>
      </c>
      <c r="Z72" s="75">
        <f t="shared" si="54"/>
        <v>0</v>
      </c>
      <c r="AA72" s="76">
        <f t="shared" si="55"/>
        <v>0</v>
      </c>
      <c r="AB72" s="54" t="str">
        <f t="shared" si="56"/>
        <v/>
      </c>
      <c r="AC72" s="53" t="str">
        <f t="shared" si="57"/>
        <v/>
      </c>
      <c r="AD72" s="53" t="str">
        <f t="shared" si="58"/>
        <v/>
      </c>
      <c r="AE72" s="54" t="str">
        <f t="shared" si="59"/>
        <v/>
      </c>
      <c r="AF72" s="55" t="str">
        <f t="shared" si="60"/>
        <v/>
      </c>
    </row>
    <row r="73" spans="1:32" ht="15.75" customHeight="1" x14ac:dyDescent="0.3">
      <c r="A73" s="15">
        <f t="shared" si="25"/>
        <v>6.5999999999999925</v>
      </c>
      <c r="B73" s="16">
        <f t="shared" si="43"/>
        <v>2.5118864315096267E-7</v>
      </c>
      <c r="C73" s="17">
        <f t="shared" si="61"/>
        <v>378135.16262323642</v>
      </c>
      <c r="D73" s="17">
        <f t="shared" si="62"/>
        <v>15755.631775968184</v>
      </c>
      <c r="E73" s="17">
        <f t="shared" si="63"/>
        <v>2250.8045394240262</v>
      </c>
      <c r="F73" s="17">
        <f t="shared" si="64"/>
        <v>517.63882631517652</v>
      </c>
      <c r="G73" s="17">
        <f t="shared" si="44"/>
        <v>43.136568859598043</v>
      </c>
      <c r="H73" s="18">
        <f t="shared" si="45"/>
        <v>15755</v>
      </c>
      <c r="I73" s="19">
        <f t="shared" si="46"/>
        <v>2250</v>
      </c>
      <c r="J73" s="19">
        <f t="shared" si="47"/>
        <v>517</v>
      </c>
      <c r="K73" s="19">
        <f t="shared" si="48"/>
        <v>43</v>
      </c>
      <c r="L73" s="29"/>
      <c r="M73" s="32">
        <f t="shared" si="42"/>
        <v>43</v>
      </c>
      <c r="N73" s="28" t="s">
        <v>86</v>
      </c>
      <c r="O73" s="26">
        <f t="shared" si="49"/>
        <v>1</v>
      </c>
      <c r="P73" s="28" t="s">
        <v>87</v>
      </c>
      <c r="Q73" s="26">
        <f t="shared" si="50"/>
        <v>2</v>
      </c>
      <c r="R73" s="28" t="s">
        <v>88</v>
      </c>
      <c r="S73" s="26">
        <f t="shared" si="51"/>
        <v>5</v>
      </c>
      <c r="T73" s="28" t="s">
        <v>89</v>
      </c>
      <c r="U73" s="26">
        <f t="shared" si="52"/>
        <v>10</v>
      </c>
      <c r="V73" s="33" t="s">
        <v>90</v>
      </c>
      <c r="W73" s="38">
        <f t="shared" si="65"/>
        <v>0</v>
      </c>
      <c r="X73" s="46">
        <f t="shared" si="53"/>
        <v>0</v>
      </c>
      <c r="Y73" s="75">
        <f t="shared" si="66"/>
        <v>0</v>
      </c>
      <c r="Z73" s="75">
        <f t="shared" si="54"/>
        <v>0</v>
      </c>
      <c r="AA73" s="76">
        <f t="shared" si="55"/>
        <v>0</v>
      </c>
      <c r="AB73" s="54" t="str">
        <f t="shared" si="56"/>
        <v/>
      </c>
      <c r="AC73" s="53" t="str">
        <f t="shared" si="57"/>
        <v/>
      </c>
      <c r="AD73" s="53" t="str">
        <f t="shared" si="58"/>
        <v/>
      </c>
      <c r="AE73" s="54" t="str">
        <f t="shared" si="59"/>
        <v/>
      </c>
      <c r="AF73" s="55" t="str">
        <f t="shared" si="60"/>
        <v/>
      </c>
    </row>
    <row r="74" spans="1:32" ht="15.75" customHeight="1" x14ac:dyDescent="0.3">
      <c r="A74" s="15">
        <f t="shared" ref="A74:A91" si="67">A73+0.1</f>
        <v>6.6999999999999922</v>
      </c>
      <c r="B74" s="16">
        <f t="shared" si="43"/>
        <v>1.9952623149689187E-7</v>
      </c>
      <c r="C74" s="17">
        <f t="shared" si="61"/>
        <v>459363.90609970433</v>
      </c>
      <c r="D74" s="17">
        <f t="shared" si="62"/>
        <v>19140.162754154346</v>
      </c>
      <c r="E74" s="17">
        <f t="shared" si="63"/>
        <v>2734.3089648791924</v>
      </c>
      <c r="F74" s="17">
        <f t="shared" si="64"/>
        <v>628.83491594757606</v>
      </c>
      <c r="G74" s="17">
        <f t="shared" si="44"/>
        <v>52.402909662298001</v>
      </c>
      <c r="H74" s="18">
        <f t="shared" si="45"/>
        <v>19140</v>
      </c>
      <c r="I74" s="19">
        <f t="shared" si="46"/>
        <v>2734</v>
      </c>
      <c r="J74" s="19">
        <f t="shared" si="47"/>
        <v>628</v>
      </c>
      <c r="K74" s="19">
        <f t="shared" si="48"/>
        <v>52</v>
      </c>
      <c r="L74" s="29"/>
      <c r="M74" s="32">
        <f t="shared" si="42"/>
        <v>52</v>
      </c>
      <c r="N74" s="28" t="s">
        <v>86</v>
      </c>
      <c r="O74" s="26">
        <f t="shared" si="49"/>
        <v>4</v>
      </c>
      <c r="P74" s="28" t="s">
        <v>87</v>
      </c>
      <c r="Q74" s="26">
        <f t="shared" si="50"/>
        <v>3</v>
      </c>
      <c r="R74" s="28" t="s">
        <v>88</v>
      </c>
      <c r="S74" s="26">
        <f t="shared" si="51"/>
        <v>4</v>
      </c>
      <c r="T74" s="28" t="s">
        <v>89</v>
      </c>
      <c r="U74" s="26">
        <f t="shared" si="52"/>
        <v>9</v>
      </c>
      <c r="V74" s="33" t="s">
        <v>90</v>
      </c>
      <c r="W74" s="38">
        <f t="shared" si="65"/>
        <v>0</v>
      </c>
      <c r="X74" s="46">
        <f t="shared" si="53"/>
        <v>0</v>
      </c>
      <c r="Y74" s="75">
        <f t="shared" si="66"/>
        <v>0</v>
      </c>
      <c r="Z74" s="75">
        <f t="shared" si="54"/>
        <v>0</v>
      </c>
      <c r="AA74" s="76">
        <f t="shared" si="55"/>
        <v>0</v>
      </c>
      <c r="AB74" s="54" t="str">
        <f t="shared" si="56"/>
        <v/>
      </c>
      <c r="AC74" s="53" t="str">
        <f t="shared" si="57"/>
        <v/>
      </c>
      <c r="AD74" s="53" t="str">
        <f t="shared" si="58"/>
        <v/>
      </c>
      <c r="AE74" s="54" t="str">
        <f t="shared" si="59"/>
        <v/>
      </c>
      <c r="AF74" s="55" t="str">
        <f t="shared" si="60"/>
        <v/>
      </c>
    </row>
    <row r="75" spans="1:32" ht="15.75" customHeight="1" x14ac:dyDescent="0.3">
      <c r="A75" s="15">
        <f t="shared" si="67"/>
        <v>6.7999999999999918</v>
      </c>
      <c r="B75" s="16">
        <f t="shared" si="43"/>
        <v>1.5848931924611461E-7</v>
      </c>
      <c r="C75" s="17">
        <f t="shared" si="61"/>
        <v>558041.72445456334</v>
      </c>
      <c r="D75" s="17">
        <f t="shared" si="62"/>
        <v>23251.738518940139</v>
      </c>
      <c r="E75" s="17">
        <f t="shared" si="63"/>
        <v>3321.6769312771626</v>
      </c>
      <c r="F75" s="17">
        <f t="shared" si="64"/>
        <v>763.91748727524077</v>
      </c>
      <c r="G75" s="17">
        <f t="shared" si="44"/>
        <v>63.659790606270057</v>
      </c>
      <c r="H75" s="18">
        <f t="shared" si="45"/>
        <v>23251</v>
      </c>
      <c r="I75" s="19">
        <f t="shared" si="46"/>
        <v>3321</v>
      </c>
      <c r="J75" s="19">
        <f t="shared" si="47"/>
        <v>763</v>
      </c>
      <c r="K75" s="19">
        <f t="shared" si="48"/>
        <v>63</v>
      </c>
      <c r="L75" s="29"/>
      <c r="M75" s="32">
        <f t="shared" si="42"/>
        <v>63</v>
      </c>
      <c r="N75" s="28" t="s">
        <v>86</v>
      </c>
      <c r="O75" s="26">
        <f t="shared" si="49"/>
        <v>7</v>
      </c>
      <c r="P75" s="28" t="s">
        <v>87</v>
      </c>
      <c r="Q75" s="26">
        <f t="shared" si="50"/>
        <v>3</v>
      </c>
      <c r="R75" s="28" t="s">
        <v>88</v>
      </c>
      <c r="S75" s="26">
        <f t="shared" si="51"/>
        <v>6</v>
      </c>
      <c r="T75" s="28" t="s">
        <v>89</v>
      </c>
      <c r="U75" s="26">
        <f t="shared" si="52"/>
        <v>22</v>
      </c>
      <c r="V75" s="33" t="s">
        <v>90</v>
      </c>
      <c r="W75" s="38">
        <f t="shared" si="65"/>
        <v>0</v>
      </c>
      <c r="X75" s="46">
        <f t="shared" si="53"/>
        <v>0</v>
      </c>
      <c r="Y75" s="75">
        <f t="shared" si="66"/>
        <v>0</v>
      </c>
      <c r="Z75" s="75">
        <f t="shared" si="54"/>
        <v>0</v>
      </c>
      <c r="AA75" s="76">
        <f t="shared" si="55"/>
        <v>0</v>
      </c>
      <c r="AB75" s="54" t="str">
        <f t="shared" si="56"/>
        <v/>
      </c>
      <c r="AC75" s="53" t="str">
        <f t="shared" si="57"/>
        <v/>
      </c>
      <c r="AD75" s="53" t="str">
        <f t="shared" si="58"/>
        <v/>
      </c>
      <c r="AE75" s="54" t="str">
        <f t="shared" si="59"/>
        <v/>
      </c>
      <c r="AF75" s="55" t="str">
        <f t="shared" si="60"/>
        <v/>
      </c>
    </row>
    <row r="76" spans="1:32" ht="15.75" customHeight="1" x14ac:dyDescent="0.3">
      <c r="A76" s="15">
        <f t="shared" si="67"/>
        <v>6.8999999999999915</v>
      </c>
      <c r="B76" s="16">
        <f t="shared" si="43"/>
        <v>1.2589254117941942E-7</v>
      </c>
      <c r="C76" s="17">
        <f t="shared" si="61"/>
        <v>677916.92402718193</v>
      </c>
      <c r="D76" s="17">
        <f t="shared" si="62"/>
        <v>28246.538501132582</v>
      </c>
      <c r="E76" s="17">
        <f t="shared" si="63"/>
        <v>4035.2197858760833</v>
      </c>
      <c r="F76" s="17">
        <f t="shared" si="64"/>
        <v>928.01769202899652</v>
      </c>
      <c r="G76" s="17">
        <f t="shared" si="44"/>
        <v>77.334807669083048</v>
      </c>
      <c r="H76" s="18">
        <f t="shared" si="45"/>
        <v>28246</v>
      </c>
      <c r="I76" s="19">
        <f t="shared" si="46"/>
        <v>4035</v>
      </c>
      <c r="J76" s="19">
        <f t="shared" si="47"/>
        <v>928</v>
      </c>
      <c r="K76" s="19">
        <f t="shared" si="48"/>
        <v>77</v>
      </c>
      <c r="L76" s="29"/>
      <c r="M76" s="32">
        <f t="shared" si="42"/>
        <v>77</v>
      </c>
      <c r="N76" s="28" t="s">
        <v>86</v>
      </c>
      <c r="O76" s="26">
        <f t="shared" si="49"/>
        <v>4</v>
      </c>
      <c r="P76" s="28" t="s">
        <v>87</v>
      </c>
      <c r="Q76" s="26">
        <f t="shared" si="50"/>
        <v>0</v>
      </c>
      <c r="R76" s="28" t="s">
        <v>88</v>
      </c>
      <c r="S76" s="26">
        <f t="shared" si="51"/>
        <v>0</v>
      </c>
      <c r="T76" s="28" t="s">
        <v>89</v>
      </c>
      <c r="U76" s="26">
        <f t="shared" si="52"/>
        <v>12</v>
      </c>
      <c r="V76" s="33" t="s">
        <v>90</v>
      </c>
      <c r="W76" s="38">
        <f t="shared" si="65"/>
        <v>0</v>
      </c>
      <c r="X76" s="46">
        <f t="shared" si="53"/>
        <v>0</v>
      </c>
      <c r="Y76" s="75">
        <f t="shared" si="66"/>
        <v>0</v>
      </c>
      <c r="Z76" s="75">
        <f t="shared" si="54"/>
        <v>0</v>
      </c>
      <c r="AA76" s="76">
        <f t="shared" si="55"/>
        <v>0</v>
      </c>
      <c r="AB76" s="54" t="str">
        <f t="shared" si="56"/>
        <v/>
      </c>
      <c r="AC76" s="53" t="str">
        <f t="shared" si="57"/>
        <v/>
      </c>
      <c r="AD76" s="53" t="str">
        <f t="shared" si="58"/>
        <v/>
      </c>
      <c r="AE76" s="54" t="str">
        <f t="shared" si="59"/>
        <v/>
      </c>
      <c r="AF76" s="55" t="str">
        <f t="shared" si="60"/>
        <v/>
      </c>
    </row>
    <row r="77" spans="1:32" ht="15.75" customHeight="1" x14ac:dyDescent="0.3">
      <c r="A77" s="15">
        <f t="shared" si="67"/>
        <v>6.9999999999999911</v>
      </c>
      <c r="B77" s="16">
        <f t="shared" si="43"/>
        <v>1.0000000000000207E-7</v>
      </c>
      <c r="C77" s="17">
        <f t="shared" si="61"/>
        <v>823542.99999998475</v>
      </c>
      <c r="D77" s="17">
        <f t="shared" si="62"/>
        <v>34314.291666666031</v>
      </c>
      <c r="E77" s="17">
        <f t="shared" si="63"/>
        <v>4902.041666666576</v>
      </c>
      <c r="F77" s="17">
        <f t="shared" si="64"/>
        <v>1127.3689253935452</v>
      </c>
      <c r="G77" s="17">
        <f t="shared" si="44"/>
        <v>93.947410449462097</v>
      </c>
      <c r="H77" s="18">
        <f t="shared" si="45"/>
        <v>34314</v>
      </c>
      <c r="I77" s="19">
        <f t="shared" si="46"/>
        <v>4902</v>
      </c>
      <c r="J77" s="19">
        <f t="shared" si="47"/>
        <v>1127</v>
      </c>
      <c r="K77" s="19">
        <f t="shared" si="48"/>
        <v>93</v>
      </c>
      <c r="L77" s="29"/>
      <c r="M77" s="32">
        <f t="shared" si="42"/>
        <v>93</v>
      </c>
      <c r="N77" s="28" t="s">
        <v>86</v>
      </c>
      <c r="O77" s="26">
        <f t="shared" si="49"/>
        <v>11</v>
      </c>
      <c r="P77" s="28" t="s">
        <v>87</v>
      </c>
      <c r="Q77" s="26">
        <f t="shared" si="50"/>
        <v>1</v>
      </c>
      <c r="R77" s="28" t="s">
        <v>88</v>
      </c>
      <c r="S77" s="26">
        <f t="shared" si="51"/>
        <v>4</v>
      </c>
      <c r="T77" s="28" t="s">
        <v>89</v>
      </c>
      <c r="U77" s="26">
        <f t="shared" si="52"/>
        <v>5</v>
      </c>
      <c r="V77" s="33" t="s">
        <v>90</v>
      </c>
      <c r="W77" s="38">
        <f t="shared" si="65"/>
        <v>0</v>
      </c>
      <c r="X77" s="46">
        <f t="shared" si="53"/>
        <v>0</v>
      </c>
      <c r="Y77" s="75">
        <f t="shared" si="66"/>
        <v>0</v>
      </c>
      <c r="Z77" s="75">
        <f t="shared" si="54"/>
        <v>0</v>
      </c>
      <c r="AA77" s="76">
        <f t="shared" si="55"/>
        <v>0</v>
      </c>
      <c r="AB77" s="54" t="str">
        <f t="shared" si="56"/>
        <v/>
      </c>
      <c r="AC77" s="53" t="str">
        <f t="shared" si="57"/>
        <v/>
      </c>
      <c r="AD77" s="53" t="str">
        <f t="shared" si="58"/>
        <v/>
      </c>
      <c r="AE77" s="54" t="str">
        <f t="shared" si="59"/>
        <v/>
      </c>
      <c r="AF77" s="55" t="str">
        <f t="shared" si="60"/>
        <v/>
      </c>
    </row>
    <row r="78" spans="1:32" ht="15.75" customHeight="1" x14ac:dyDescent="0.3">
      <c r="A78" s="15">
        <f t="shared" si="67"/>
        <v>7.0999999999999908</v>
      </c>
      <c r="B78" s="16">
        <f t="shared" si="43"/>
        <v>7.9432823472429874E-8</v>
      </c>
      <c r="C78" s="17">
        <f t="shared" si="61"/>
        <v>1000451.6022700473</v>
      </c>
      <c r="D78" s="17">
        <f t="shared" si="62"/>
        <v>41685.48342791864</v>
      </c>
      <c r="E78" s="17">
        <f t="shared" si="63"/>
        <v>5955.0690611312339</v>
      </c>
      <c r="F78" s="17">
        <f t="shared" si="64"/>
        <v>1369.5436033813105</v>
      </c>
      <c r="G78" s="17">
        <f t="shared" si="44"/>
        <v>114.12863361510921</v>
      </c>
      <c r="H78" s="18">
        <f t="shared" si="45"/>
        <v>41685</v>
      </c>
      <c r="I78" s="19">
        <f t="shared" si="46"/>
        <v>5955</v>
      </c>
      <c r="J78" s="19">
        <f t="shared" si="47"/>
        <v>1369</v>
      </c>
      <c r="K78" s="19">
        <f t="shared" si="48"/>
        <v>114</v>
      </c>
      <c r="L78" s="29"/>
      <c r="M78" s="32">
        <f t="shared" si="42"/>
        <v>114</v>
      </c>
      <c r="N78" s="28" t="s">
        <v>86</v>
      </c>
      <c r="O78" s="26">
        <f t="shared" si="49"/>
        <v>1</v>
      </c>
      <c r="P78" s="28" t="s">
        <v>87</v>
      </c>
      <c r="Q78" s="26">
        <f t="shared" si="50"/>
        <v>2</v>
      </c>
      <c r="R78" s="28" t="s">
        <v>88</v>
      </c>
      <c r="S78" s="26">
        <f t="shared" si="51"/>
        <v>2</v>
      </c>
      <c r="T78" s="28" t="s">
        <v>89</v>
      </c>
      <c r="U78" s="26">
        <f t="shared" si="52"/>
        <v>13</v>
      </c>
      <c r="V78" s="33" t="s">
        <v>90</v>
      </c>
      <c r="W78" s="38">
        <f t="shared" si="65"/>
        <v>0</v>
      </c>
      <c r="X78" s="46">
        <f t="shared" si="53"/>
        <v>0</v>
      </c>
      <c r="Y78" s="75">
        <f t="shared" si="66"/>
        <v>0</v>
      </c>
      <c r="Z78" s="75">
        <f t="shared" si="54"/>
        <v>0</v>
      </c>
      <c r="AA78" s="76">
        <f t="shared" si="55"/>
        <v>0</v>
      </c>
      <c r="AB78" s="54" t="str">
        <f t="shared" si="56"/>
        <v/>
      </c>
      <c r="AC78" s="53" t="str">
        <f t="shared" si="57"/>
        <v/>
      </c>
      <c r="AD78" s="53" t="str">
        <f t="shared" si="58"/>
        <v/>
      </c>
      <c r="AE78" s="54" t="str">
        <f t="shared" si="59"/>
        <v/>
      </c>
      <c r="AF78" s="55" t="str">
        <f t="shared" si="60"/>
        <v/>
      </c>
    </row>
    <row r="79" spans="1:32" ht="15.75" customHeight="1" x14ac:dyDescent="0.3">
      <c r="A79" s="15">
        <f t="shared" si="67"/>
        <v>7.1999999999999904</v>
      </c>
      <c r="B79" s="16">
        <f t="shared" si="43"/>
        <v>6.3095734448020752E-8</v>
      </c>
      <c r="C79" s="17">
        <f t="shared" si="61"/>
        <v>1215362.6568190388</v>
      </c>
      <c r="D79" s="17">
        <f t="shared" si="62"/>
        <v>50640.110700793281</v>
      </c>
      <c r="E79" s="17">
        <f t="shared" si="63"/>
        <v>7234.301528684754</v>
      </c>
      <c r="F79" s="17">
        <f t="shared" si="64"/>
        <v>1663.7408033114837</v>
      </c>
      <c r="G79" s="17">
        <f t="shared" si="44"/>
        <v>138.64506694262363</v>
      </c>
      <c r="H79" s="18">
        <f t="shared" si="45"/>
        <v>50640</v>
      </c>
      <c r="I79" s="19">
        <f t="shared" si="46"/>
        <v>7234</v>
      </c>
      <c r="J79" s="19">
        <f t="shared" si="47"/>
        <v>1663</v>
      </c>
      <c r="K79" s="19">
        <f t="shared" si="48"/>
        <v>138</v>
      </c>
      <c r="L79" s="29"/>
      <c r="M79" s="32">
        <f t="shared" si="42"/>
        <v>138</v>
      </c>
      <c r="N79" s="28" t="s">
        <v>86</v>
      </c>
      <c r="O79" s="26">
        <f t="shared" si="49"/>
        <v>7</v>
      </c>
      <c r="P79" s="28" t="s">
        <v>87</v>
      </c>
      <c r="Q79" s="26">
        <f t="shared" si="50"/>
        <v>3</v>
      </c>
      <c r="R79" s="28" t="s">
        <v>88</v>
      </c>
      <c r="S79" s="26">
        <f t="shared" si="51"/>
        <v>1</v>
      </c>
      <c r="T79" s="28" t="s">
        <v>89</v>
      </c>
      <c r="U79" s="26">
        <f t="shared" si="52"/>
        <v>13</v>
      </c>
      <c r="V79" s="33" t="s">
        <v>90</v>
      </c>
      <c r="W79" s="38">
        <f t="shared" si="65"/>
        <v>0</v>
      </c>
      <c r="X79" s="46">
        <f t="shared" si="53"/>
        <v>0</v>
      </c>
      <c r="Y79" s="75">
        <f t="shared" si="66"/>
        <v>0</v>
      </c>
      <c r="Z79" s="75">
        <f t="shared" si="54"/>
        <v>0</v>
      </c>
      <c r="AA79" s="76">
        <f t="shared" si="55"/>
        <v>0</v>
      </c>
      <c r="AB79" s="54" t="str">
        <f t="shared" si="56"/>
        <v/>
      </c>
      <c r="AC79" s="53" t="str">
        <f t="shared" si="57"/>
        <v/>
      </c>
      <c r="AD79" s="53" t="str">
        <f t="shared" si="58"/>
        <v/>
      </c>
      <c r="AE79" s="54" t="str">
        <f t="shared" si="59"/>
        <v/>
      </c>
      <c r="AF79" s="55" t="str">
        <f t="shared" si="60"/>
        <v/>
      </c>
    </row>
    <row r="80" spans="1:32" ht="15.75" customHeight="1" x14ac:dyDescent="0.3">
      <c r="A80" s="15">
        <f t="shared" si="67"/>
        <v>7.2999999999999901</v>
      </c>
      <c r="B80" s="16">
        <f t="shared" si="43"/>
        <v>5.0118723362728408E-8</v>
      </c>
      <c r="C80" s="17">
        <f t="shared" si="61"/>
        <v>1476439.6241043995</v>
      </c>
      <c r="D80" s="17">
        <f t="shared" si="62"/>
        <v>61518.317671016644</v>
      </c>
      <c r="E80" s="17">
        <f t="shared" si="63"/>
        <v>8788.3310958595212</v>
      </c>
      <c r="F80" s="17">
        <f t="shared" si="64"/>
        <v>2021.135693503627</v>
      </c>
      <c r="G80" s="17">
        <f t="shared" si="44"/>
        <v>168.42797445863559</v>
      </c>
      <c r="H80" s="18">
        <f t="shared" si="45"/>
        <v>61518</v>
      </c>
      <c r="I80" s="19">
        <f t="shared" si="46"/>
        <v>8788</v>
      </c>
      <c r="J80" s="19">
        <f t="shared" si="47"/>
        <v>2021</v>
      </c>
      <c r="K80" s="19">
        <f t="shared" si="48"/>
        <v>168</v>
      </c>
      <c r="L80" s="29"/>
      <c r="M80" s="32">
        <f t="shared" si="42"/>
        <v>168</v>
      </c>
      <c r="N80" s="28" t="s">
        <v>86</v>
      </c>
      <c r="O80" s="26">
        <f t="shared" si="49"/>
        <v>5</v>
      </c>
      <c r="P80" s="28" t="s">
        <v>87</v>
      </c>
      <c r="Q80" s="26">
        <f t="shared" si="50"/>
        <v>0</v>
      </c>
      <c r="R80" s="28" t="s">
        <v>88</v>
      </c>
      <c r="S80" s="26">
        <f t="shared" si="51"/>
        <v>4</v>
      </c>
      <c r="T80" s="28" t="s">
        <v>89</v>
      </c>
      <c r="U80" s="26">
        <f t="shared" si="52"/>
        <v>3</v>
      </c>
      <c r="V80" s="33" t="s">
        <v>90</v>
      </c>
      <c r="W80" s="38">
        <f t="shared" si="65"/>
        <v>0</v>
      </c>
      <c r="X80" s="46">
        <f t="shared" si="53"/>
        <v>0</v>
      </c>
      <c r="Y80" s="75">
        <f t="shared" si="66"/>
        <v>0</v>
      </c>
      <c r="Z80" s="75">
        <f t="shared" si="54"/>
        <v>0</v>
      </c>
      <c r="AA80" s="76">
        <f t="shared" si="55"/>
        <v>0</v>
      </c>
      <c r="AB80" s="54" t="str">
        <f t="shared" si="56"/>
        <v/>
      </c>
      <c r="AC80" s="53" t="str">
        <f t="shared" si="57"/>
        <v/>
      </c>
      <c r="AD80" s="53" t="str">
        <f t="shared" si="58"/>
        <v/>
      </c>
      <c r="AE80" s="54" t="str">
        <f t="shared" si="59"/>
        <v/>
      </c>
      <c r="AF80" s="55" t="str">
        <f t="shared" si="60"/>
        <v/>
      </c>
    </row>
    <row r="81" spans="1:32" ht="15.75" customHeight="1" x14ac:dyDescent="0.3">
      <c r="A81" s="15">
        <f t="shared" si="67"/>
        <v>7.3999999999999897</v>
      </c>
      <c r="B81" s="16">
        <f t="shared" si="43"/>
        <v>3.9810717055350702E-8</v>
      </c>
      <c r="C81" s="17">
        <f t="shared" si="61"/>
        <v>1793599.5905377865</v>
      </c>
      <c r="D81" s="17">
        <f t="shared" si="62"/>
        <v>74733.31627240777</v>
      </c>
      <c r="E81" s="17">
        <f t="shared" si="63"/>
        <v>10676.188038915396</v>
      </c>
      <c r="F81" s="17">
        <f t="shared" si="64"/>
        <v>2455.3040253768468</v>
      </c>
      <c r="G81" s="17">
        <f t="shared" si="44"/>
        <v>204.60866878140388</v>
      </c>
      <c r="H81" s="18">
        <f t="shared" si="45"/>
        <v>74733</v>
      </c>
      <c r="I81" s="19">
        <f t="shared" si="46"/>
        <v>10676</v>
      </c>
      <c r="J81" s="19">
        <f t="shared" si="47"/>
        <v>2455</v>
      </c>
      <c r="K81" s="19">
        <f t="shared" si="48"/>
        <v>204</v>
      </c>
      <c r="L81" s="29"/>
      <c r="M81" s="32">
        <f t="shared" si="42"/>
        <v>204</v>
      </c>
      <c r="N81" s="28" t="s">
        <v>86</v>
      </c>
      <c r="O81" s="26">
        <f t="shared" si="49"/>
        <v>7</v>
      </c>
      <c r="P81" s="28" t="s">
        <v>87</v>
      </c>
      <c r="Q81" s="26">
        <f t="shared" si="50"/>
        <v>1</v>
      </c>
      <c r="R81" s="28" t="s">
        <v>88</v>
      </c>
      <c r="S81" s="26">
        <f t="shared" si="51"/>
        <v>2</v>
      </c>
      <c r="T81" s="28" t="s">
        <v>89</v>
      </c>
      <c r="U81" s="26">
        <f t="shared" si="52"/>
        <v>6</v>
      </c>
      <c r="V81" s="33" t="s">
        <v>90</v>
      </c>
      <c r="W81" s="38">
        <f t="shared" si="65"/>
        <v>0</v>
      </c>
      <c r="X81" s="46">
        <f t="shared" si="53"/>
        <v>0</v>
      </c>
      <c r="Y81" s="75">
        <f t="shared" si="66"/>
        <v>0</v>
      </c>
      <c r="Z81" s="75">
        <f t="shared" si="54"/>
        <v>0</v>
      </c>
      <c r="AA81" s="76">
        <f t="shared" si="55"/>
        <v>0</v>
      </c>
      <c r="AB81" s="54" t="str">
        <f t="shared" si="56"/>
        <v/>
      </c>
      <c r="AC81" s="53" t="str">
        <f t="shared" si="57"/>
        <v/>
      </c>
      <c r="AD81" s="53" t="str">
        <f t="shared" si="58"/>
        <v/>
      </c>
      <c r="AE81" s="54" t="str">
        <f t="shared" si="59"/>
        <v/>
      </c>
      <c r="AF81" s="55" t="str">
        <f t="shared" si="60"/>
        <v/>
      </c>
    </row>
    <row r="82" spans="1:32" ht="15.75" customHeight="1" x14ac:dyDescent="0.3">
      <c r="A82" s="15">
        <f t="shared" si="67"/>
        <v>7.4999999999999893</v>
      </c>
      <c r="B82" s="16">
        <f t="shared" si="43"/>
        <v>3.1622776601684599E-8</v>
      </c>
      <c r="C82" s="17">
        <f t="shared" si="61"/>
        <v>2178889.9719680203</v>
      </c>
      <c r="D82" s="17">
        <f t="shared" si="62"/>
        <v>90787.082165334185</v>
      </c>
      <c r="E82" s="17">
        <f t="shared" si="63"/>
        <v>12969.583166476312</v>
      </c>
      <c r="F82" s="17">
        <f t="shared" si="64"/>
        <v>2982.7378124134434</v>
      </c>
      <c r="G82" s="17">
        <f t="shared" si="44"/>
        <v>248.56148436778696</v>
      </c>
      <c r="H82" s="18">
        <f t="shared" si="45"/>
        <v>90787</v>
      </c>
      <c r="I82" s="19">
        <f t="shared" si="46"/>
        <v>12969</v>
      </c>
      <c r="J82" s="19">
        <f t="shared" si="47"/>
        <v>2982</v>
      </c>
      <c r="K82" s="19">
        <f t="shared" si="48"/>
        <v>248</v>
      </c>
      <c r="L82" s="29"/>
      <c r="M82" s="32">
        <f t="shared" si="42"/>
        <v>248</v>
      </c>
      <c r="N82" s="28" t="s">
        <v>86</v>
      </c>
      <c r="O82" s="26">
        <f t="shared" si="49"/>
        <v>6</v>
      </c>
      <c r="P82" s="28" t="s">
        <v>87</v>
      </c>
      <c r="Q82" s="26">
        <f t="shared" si="50"/>
        <v>3</v>
      </c>
      <c r="R82" s="28" t="s">
        <v>88</v>
      </c>
      <c r="S82" s="26">
        <f t="shared" si="51"/>
        <v>1</v>
      </c>
      <c r="T82" s="28" t="s">
        <v>89</v>
      </c>
      <c r="U82" s="26">
        <f t="shared" si="52"/>
        <v>10</v>
      </c>
      <c r="V82" s="33" t="s">
        <v>90</v>
      </c>
      <c r="W82" s="38">
        <f t="shared" si="65"/>
        <v>0</v>
      </c>
      <c r="X82" s="46">
        <f t="shared" si="53"/>
        <v>0</v>
      </c>
      <c r="Y82" s="75">
        <f t="shared" si="66"/>
        <v>0</v>
      </c>
      <c r="Z82" s="75">
        <f t="shared" si="54"/>
        <v>0</v>
      </c>
      <c r="AA82" s="76">
        <f t="shared" si="55"/>
        <v>0</v>
      </c>
      <c r="AB82" s="54" t="str">
        <f t="shared" si="56"/>
        <v/>
      </c>
      <c r="AC82" s="53" t="str">
        <f t="shared" si="57"/>
        <v/>
      </c>
      <c r="AD82" s="53" t="str">
        <f t="shared" si="58"/>
        <v/>
      </c>
      <c r="AE82" s="54" t="str">
        <f t="shared" si="59"/>
        <v/>
      </c>
      <c r="AF82" s="55" t="str">
        <f t="shared" si="60"/>
        <v/>
      </c>
    </row>
    <row r="83" spans="1:32" ht="15.75" customHeight="1" x14ac:dyDescent="0.3">
      <c r="A83" s="15">
        <f t="shared" si="67"/>
        <v>7.599999999999989</v>
      </c>
      <c r="B83" s="16">
        <f t="shared" si="43"/>
        <v>2.5118864315096466E-8</v>
      </c>
      <c r="C83" s="17">
        <f t="shared" si="61"/>
        <v>2646946.1383626363</v>
      </c>
      <c r="D83" s="17">
        <f t="shared" si="62"/>
        <v>110289.42243177652</v>
      </c>
      <c r="E83" s="17">
        <f t="shared" si="63"/>
        <v>15755.631775968073</v>
      </c>
      <c r="F83" s="17">
        <f t="shared" si="64"/>
        <v>3623.47178420621</v>
      </c>
      <c r="G83" s="17">
        <f t="shared" si="44"/>
        <v>301.95598201718417</v>
      </c>
      <c r="H83" s="18">
        <f t="shared" si="45"/>
        <v>110289</v>
      </c>
      <c r="I83" s="19">
        <f t="shared" si="46"/>
        <v>15755</v>
      </c>
      <c r="J83" s="19">
        <f t="shared" si="47"/>
        <v>3623</v>
      </c>
      <c r="K83" s="19">
        <f t="shared" si="48"/>
        <v>301</v>
      </c>
      <c r="L83" s="29"/>
      <c r="M83" s="32">
        <f t="shared" si="42"/>
        <v>301</v>
      </c>
      <c r="N83" s="28" t="s">
        <v>86</v>
      </c>
      <c r="O83" s="26">
        <f t="shared" si="49"/>
        <v>11</v>
      </c>
      <c r="P83" s="28" t="s">
        <v>87</v>
      </c>
      <c r="Q83" s="26">
        <f t="shared" si="50"/>
        <v>2</v>
      </c>
      <c r="R83" s="28" t="s">
        <v>88</v>
      </c>
      <c r="S83" s="26">
        <f t="shared" si="51"/>
        <v>0</v>
      </c>
      <c r="T83" s="28" t="s">
        <v>89</v>
      </c>
      <c r="U83" s="26">
        <f t="shared" si="52"/>
        <v>8</v>
      </c>
      <c r="V83" s="33" t="s">
        <v>90</v>
      </c>
      <c r="W83" s="38">
        <f t="shared" si="65"/>
        <v>0</v>
      </c>
      <c r="X83" s="46">
        <f t="shared" si="53"/>
        <v>0</v>
      </c>
      <c r="Y83" s="75">
        <f t="shared" si="66"/>
        <v>0</v>
      </c>
      <c r="Z83" s="75">
        <f t="shared" si="54"/>
        <v>0</v>
      </c>
      <c r="AA83" s="76">
        <f t="shared" si="55"/>
        <v>0</v>
      </c>
      <c r="AB83" s="54" t="str">
        <f t="shared" si="56"/>
        <v/>
      </c>
      <c r="AC83" s="53" t="str">
        <f t="shared" si="57"/>
        <v/>
      </c>
      <c r="AD83" s="53" t="str">
        <f t="shared" si="58"/>
        <v/>
      </c>
      <c r="AE83" s="54" t="str">
        <f t="shared" si="59"/>
        <v/>
      </c>
      <c r="AF83" s="55" t="str">
        <f t="shared" si="60"/>
        <v/>
      </c>
    </row>
    <row r="84" spans="1:32" ht="15.75" customHeight="1" x14ac:dyDescent="0.3">
      <c r="A84" s="15">
        <f t="shared" si="67"/>
        <v>7.6999999999999886</v>
      </c>
      <c r="B84" s="16">
        <f t="shared" si="43"/>
        <v>1.9952623149689342E-8</v>
      </c>
      <c r="C84" s="17">
        <f t="shared" si="61"/>
        <v>3215547.3426979021</v>
      </c>
      <c r="D84" s="17">
        <f t="shared" si="62"/>
        <v>133981.13927907925</v>
      </c>
      <c r="E84" s="17">
        <f t="shared" si="63"/>
        <v>19140.162754154178</v>
      </c>
      <c r="F84" s="17">
        <f t="shared" si="64"/>
        <v>4401.8444116329938</v>
      </c>
      <c r="G84" s="17">
        <f t="shared" si="44"/>
        <v>366.82036763608278</v>
      </c>
      <c r="H84" s="18">
        <f t="shared" si="45"/>
        <v>133981</v>
      </c>
      <c r="I84" s="19">
        <f t="shared" si="46"/>
        <v>19140</v>
      </c>
      <c r="J84" s="19">
        <f t="shared" si="47"/>
        <v>4401</v>
      </c>
      <c r="K84" s="19">
        <f t="shared" si="48"/>
        <v>366</v>
      </c>
      <c r="L84" s="29"/>
      <c r="M84" s="32">
        <f t="shared" si="42"/>
        <v>366</v>
      </c>
      <c r="N84" s="28" t="s">
        <v>86</v>
      </c>
      <c r="O84" s="26">
        <f t="shared" si="49"/>
        <v>9</v>
      </c>
      <c r="P84" s="28" t="s">
        <v>87</v>
      </c>
      <c r="Q84" s="26">
        <f t="shared" si="50"/>
        <v>3</v>
      </c>
      <c r="R84" s="28" t="s">
        <v>88</v>
      </c>
      <c r="S84" s="26">
        <f t="shared" si="51"/>
        <v>4</v>
      </c>
      <c r="T84" s="28" t="s">
        <v>89</v>
      </c>
      <c r="U84" s="26">
        <f t="shared" si="52"/>
        <v>16</v>
      </c>
      <c r="V84" s="33" t="s">
        <v>90</v>
      </c>
      <c r="W84" s="38">
        <f t="shared" si="65"/>
        <v>0</v>
      </c>
      <c r="X84" s="46">
        <f t="shared" si="53"/>
        <v>0</v>
      </c>
      <c r="Y84" s="75">
        <f t="shared" si="66"/>
        <v>0</v>
      </c>
      <c r="Z84" s="75">
        <f t="shared" si="54"/>
        <v>0</v>
      </c>
      <c r="AA84" s="76">
        <f t="shared" si="55"/>
        <v>0</v>
      </c>
      <c r="AB84" s="54" t="str">
        <f t="shared" si="56"/>
        <v/>
      </c>
      <c r="AC84" s="53" t="str">
        <f t="shared" si="57"/>
        <v/>
      </c>
      <c r="AD84" s="53" t="str">
        <f t="shared" si="58"/>
        <v/>
      </c>
      <c r="AE84" s="54" t="str">
        <f t="shared" si="59"/>
        <v/>
      </c>
      <c r="AF84" s="55" t="str">
        <f t="shared" si="60"/>
        <v/>
      </c>
    </row>
    <row r="85" spans="1:32" ht="15.75" customHeight="1" x14ac:dyDescent="0.3">
      <c r="A85" s="15">
        <f t="shared" si="67"/>
        <v>7.7999999999999883</v>
      </c>
      <c r="B85" s="16">
        <f t="shared" si="43"/>
        <v>1.5848931924611583E-8</v>
      </c>
      <c r="C85" s="17">
        <f t="shared" si="61"/>
        <v>3906292.0711819162</v>
      </c>
      <c r="D85" s="17">
        <f t="shared" si="62"/>
        <v>162762.16963257984</v>
      </c>
      <c r="E85" s="17">
        <f t="shared" si="63"/>
        <v>23251.738518939976</v>
      </c>
      <c r="F85" s="17">
        <f t="shared" si="64"/>
        <v>5347.4224109266479</v>
      </c>
      <c r="G85" s="17">
        <f t="shared" si="44"/>
        <v>445.61853424388732</v>
      </c>
      <c r="H85" s="18">
        <f t="shared" si="45"/>
        <v>162762</v>
      </c>
      <c r="I85" s="19">
        <f t="shared" si="46"/>
        <v>23251</v>
      </c>
      <c r="J85" s="19">
        <f t="shared" si="47"/>
        <v>5347</v>
      </c>
      <c r="K85" s="19">
        <f t="shared" si="48"/>
        <v>445</v>
      </c>
      <c r="L85" s="29"/>
      <c r="M85" s="32">
        <f t="shared" si="42"/>
        <v>445</v>
      </c>
      <c r="N85" s="28" t="s">
        <v>86</v>
      </c>
      <c r="O85" s="26">
        <f t="shared" si="49"/>
        <v>7</v>
      </c>
      <c r="P85" s="28" t="s">
        <v>87</v>
      </c>
      <c r="Q85" s="26">
        <f t="shared" si="50"/>
        <v>1</v>
      </c>
      <c r="R85" s="28" t="s">
        <v>88</v>
      </c>
      <c r="S85" s="26">
        <f t="shared" si="51"/>
        <v>5</v>
      </c>
      <c r="T85" s="28" t="s">
        <v>89</v>
      </c>
      <c r="U85" s="26">
        <f t="shared" si="52"/>
        <v>20</v>
      </c>
      <c r="V85" s="33" t="s">
        <v>90</v>
      </c>
      <c r="W85" s="38">
        <f t="shared" si="65"/>
        <v>0</v>
      </c>
      <c r="X85" s="46">
        <f t="shared" si="53"/>
        <v>0</v>
      </c>
      <c r="Y85" s="75">
        <f t="shared" si="66"/>
        <v>0</v>
      </c>
      <c r="Z85" s="75">
        <f t="shared" si="54"/>
        <v>0</v>
      </c>
      <c r="AA85" s="76">
        <f t="shared" si="55"/>
        <v>0</v>
      </c>
      <c r="AB85" s="54" t="str">
        <f t="shared" si="56"/>
        <v/>
      </c>
      <c r="AC85" s="53" t="str">
        <f t="shared" si="57"/>
        <v/>
      </c>
      <c r="AD85" s="53" t="str">
        <f t="shared" si="58"/>
        <v/>
      </c>
      <c r="AE85" s="54" t="str">
        <f t="shared" si="59"/>
        <v/>
      </c>
      <c r="AF85" s="55" t="str">
        <f t="shared" si="60"/>
        <v/>
      </c>
    </row>
    <row r="86" spans="1:32" ht="15.75" customHeight="1" x14ac:dyDescent="0.3">
      <c r="A86" s="15">
        <f t="shared" si="67"/>
        <v>7.8999999999999879</v>
      </c>
      <c r="B86" s="16">
        <f t="shared" si="43"/>
        <v>1.2589254117942042E-8</v>
      </c>
      <c r="C86" s="17">
        <f t="shared" si="61"/>
        <v>4745418.4681902407</v>
      </c>
      <c r="D86" s="17">
        <f t="shared" si="62"/>
        <v>197725.76950792669</v>
      </c>
      <c r="E86" s="17">
        <f t="shared" si="63"/>
        <v>28246.538501132385</v>
      </c>
      <c r="F86" s="17">
        <f t="shared" si="64"/>
        <v>6496.1238442029298</v>
      </c>
      <c r="G86" s="17">
        <f t="shared" si="44"/>
        <v>541.34365368357749</v>
      </c>
      <c r="H86" s="18">
        <f t="shared" si="45"/>
        <v>197725</v>
      </c>
      <c r="I86" s="19">
        <f t="shared" si="46"/>
        <v>28246</v>
      </c>
      <c r="J86" s="19">
        <f t="shared" si="47"/>
        <v>6496</v>
      </c>
      <c r="K86" s="19">
        <f t="shared" si="48"/>
        <v>541</v>
      </c>
      <c r="L86" s="29"/>
      <c r="M86" s="32">
        <f t="shared" si="42"/>
        <v>541</v>
      </c>
      <c r="N86" s="28" t="s">
        <v>86</v>
      </c>
      <c r="O86" s="26">
        <f t="shared" si="49"/>
        <v>4</v>
      </c>
      <c r="P86" s="28" t="s">
        <v>87</v>
      </c>
      <c r="Q86" s="26">
        <f t="shared" si="50"/>
        <v>0</v>
      </c>
      <c r="R86" s="28" t="s">
        <v>88</v>
      </c>
      <c r="S86" s="26">
        <f t="shared" si="51"/>
        <v>3</v>
      </c>
      <c r="T86" s="28" t="s">
        <v>89</v>
      </c>
      <c r="U86" s="26">
        <f t="shared" si="52"/>
        <v>18</v>
      </c>
      <c r="V86" s="33" t="s">
        <v>90</v>
      </c>
      <c r="W86" s="38">
        <f t="shared" si="65"/>
        <v>0</v>
      </c>
      <c r="X86" s="46">
        <f t="shared" si="53"/>
        <v>0</v>
      </c>
      <c r="Y86" s="75">
        <f t="shared" si="66"/>
        <v>0</v>
      </c>
      <c r="Z86" s="75">
        <f t="shared" si="54"/>
        <v>0</v>
      </c>
      <c r="AA86" s="76">
        <f t="shared" si="55"/>
        <v>0</v>
      </c>
      <c r="AB86" s="54" t="str">
        <f t="shared" si="56"/>
        <v/>
      </c>
      <c r="AC86" s="53" t="str">
        <f t="shared" si="57"/>
        <v/>
      </c>
      <c r="AD86" s="53" t="str">
        <f t="shared" si="58"/>
        <v/>
      </c>
      <c r="AE86" s="54" t="str">
        <f t="shared" si="59"/>
        <v/>
      </c>
      <c r="AF86" s="55" t="str">
        <f t="shared" si="60"/>
        <v/>
      </c>
    </row>
    <row r="87" spans="1:32" ht="15.75" customHeight="1" x14ac:dyDescent="0.3">
      <c r="A87" s="15">
        <f t="shared" si="67"/>
        <v>7.9999999999999876</v>
      </c>
      <c r="B87" s="16">
        <f t="shared" si="43"/>
        <v>1.0000000000000303E-8</v>
      </c>
      <c r="C87" s="17">
        <f t="shared" si="61"/>
        <v>5764800.9999998529</v>
      </c>
      <c r="D87" s="17">
        <f t="shared" si="62"/>
        <v>240200.04166666055</v>
      </c>
      <c r="E87" s="17">
        <f t="shared" si="63"/>
        <v>34314.291666665791</v>
      </c>
      <c r="F87" s="17">
        <f t="shared" si="64"/>
        <v>7891.5824777547614</v>
      </c>
      <c r="G87" s="17">
        <f t="shared" si="44"/>
        <v>657.63187314623008</v>
      </c>
      <c r="H87" s="18">
        <f t="shared" si="45"/>
        <v>240200</v>
      </c>
      <c r="I87" s="19">
        <f t="shared" si="46"/>
        <v>34314</v>
      </c>
      <c r="J87" s="19">
        <f t="shared" si="47"/>
        <v>7891</v>
      </c>
      <c r="K87" s="19">
        <f t="shared" si="48"/>
        <v>657</v>
      </c>
      <c r="L87" s="29"/>
      <c r="M87" s="32">
        <f t="shared" si="42"/>
        <v>657</v>
      </c>
      <c r="N87" s="28" t="s">
        <v>86</v>
      </c>
      <c r="O87" s="26">
        <f t="shared" si="49"/>
        <v>7</v>
      </c>
      <c r="P87" s="28" t="s">
        <v>87</v>
      </c>
      <c r="Q87" s="26">
        <f t="shared" si="50"/>
        <v>2</v>
      </c>
      <c r="R87" s="28" t="s">
        <v>88</v>
      </c>
      <c r="S87" s="26">
        <f t="shared" si="51"/>
        <v>3</v>
      </c>
      <c r="T87" s="28" t="s">
        <v>89</v>
      </c>
      <c r="U87" s="26">
        <f t="shared" si="52"/>
        <v>17</v>
      </c>
      <c r="V87" s="33" t="s">
        <v>90</v>
      </c>
      <c r="W87" s="38">
        <f t="shared" si="65"/>
        <v>0</v>
      </c>
      <c r="X87" s="46">
        <f t="shared" si="53"/>
        <v>0</v>
      </c>
      <c r="Y87" s="75">
        <f t="shared" si="66"/>
        <v>0</v>
      </c>
      <c r="Z87" s="75">
        <f t="shared" si="54"/>
        <v>0</v>
      </c>
      <c r="AA87" s="76">
        <f t="shared" si="55"/>
        <v>0</v>
      </c>
      <c r="AB87" s="54" t="str">
        <f t="shared" si="56"/>
        <v/>
      </c>
      <c r="AC87" s="53" t="str">
        <f t="shared" si="57"/>
        <v/>
      </c>
      <c r="AD87" s="53" t="str">
        <f t="shared" si="58"/>
        <v/>
      </c>
      <c r="AE87" s="54" t="str">
        <f t="shared" si="59"/>
        <v/>
      </c>
      <c r="AF87" s="55" t="str">
        <f t="shared" si="60"/>
        <v/>
      </c>
    </row>
    <row r="88" spans="1:32" ht="15.75" customHeight="1" x14ac:dyDescent="0.3">
      <c r="A88" s="15">
        <f t="shared" si="67"/>
        <v>8.0999999999999872</v>
      </c>
      <c r="B88" s="16">
        <f t="shared" si="43"/>
        <v>7.9432823472430635E-9</v>
      </c>
      <c r="C88" s="17">
        <f t="shared" si="61"/>
        <v>7003161.2158902828</v>
      </c>
      <c r="D88" s="17">
        <f t="shared" si="62"/>
        <v>291798.38399542845</v>
      </c>
      <c r="E88" s="17">
        <f t="shared" si="63"/>
        <v>41685.483427918349</v>
      </c>
      <c r="F88" s="17">
        <f t="shared" si="64"/>
        <v>9586.8052236691074</v>
      </c>
      <c r="G88" s="17">
        <f t="shared" si="44"/>
        <v>798.90043530575895</v>
      </c>
      <c r="H88" s="18">
        <f t="shared" si="45"/>
        <v>291798</v>
      </c>
      <c r="I88" s="19">
        <f t="shared" si="46"/>
        <v>41685</v>
      </c>
      <c r="J88" s="19">
        <f t="shared" si="47"/>
        <v>9586</v>
      </c>
      <c r="K88" s="19">
        <f t="shared" si="48"/>
        <v>798</v>
      </c>
      <c r="L88" s="29"/>
      <c r="M88" s="32">
        <f t="shared" si="42"/>
        <v>798</v>
      </c>
      <c r="N88" s="28" t="s">
        <v>86</v>
      </c>
      <c r="O88" s="26">
        <f t="shared" si="49"/>
        <v>10</v>
      </c>
      <c r="P88" s="28" t="s">
        <v>87</v>
      </c>
      <c r="Q88" s="26">
        <f t="shared" si="50"/>
        <v>3</v>
      </c>
      <c r="R88" s="28" t="s">
        <v>88</v>
      </c>
      <c r="S88" s="26">
        <f t="shared" si="51"/>
        <v>3</v>
      </c>
      <c r="T88" s="28" t="s">
        <v>89</v>
      </c>
      <c r="U88" s="26">
        <f t="shared" si="52"/>
        <v>12</v>
      </c>
      <c r="V88" s="33" t="s">
        <v>90</v>
      </c>
      <c r="W88" s="38">
        <f t="shared" si="65"/>
        <v>0</v>
      </c>
      <c r="X88" s="46">
        <f t="shared" si="53"/>
        <v>0</v>
      </c>
      <c r="Y88" s="75">
        <f t="shared" si="66"/>
        <v>0</v>
      </c>
      <c r="Z88" s="75">
        <f t="shared" si="54"/>
        <v>0</v>
      </c>
      <c r="AA88" s="76">
        <f t="shared" si="55"/>
        <v>0</v>
      </c>
      <c r="AB88" s="54" t="str">
        <f t="shared" si="56"/>
        <v/>
      </c>
      <c r="AC88" s="53" t="str">
        <f t="shared" si="57"/>
        <v/>
      </c>
      <c r="AD88" s="53" t="str">
        <f t="shared" si="58"/>
        <v/>
      </c>
      <c r="AE88" s="54" t="str">
        <f t="shared" si="59"/>
        <v/>
      </c>
      <c r="AF88" s="55" t="str">
        <f t="shared" si="60"/>
        <v/>
      </c>
    </row>
    <row r="89" spans="1:32" ht="15.75" customHeight="1" x14ac:dyDescent="0.3">
      <c r="A89" s="15">
        <f t="shared" si="67"/>
        <v>8.1999999999999869</v>
      </c>
      <c r="B89" s="16">
        <f t="shared" si="43"/>
        <v>6.3095734448021356E-9</v>
      </c>
      <c r="C89" s="17">
        <f t="shared" si="61"/>
        <v>8507538.5977332126</v>
      </c>
      <c r="D89" s="17">
        <f t="shared" si="62"/>
        <v>354480.77490555053</v>
      </c>
      <c r="E89" s="17">
        <f t="shared" si="63"/>
        <v>50640.110700792931</v>
      </c>
      <c r="F89" s="17">
        <f t="shared" si="64"/>
        <v>11646.185623180305</v>
      </c>
      <c r="G89" s="17">
        <f t="shared" si="44"/>
        <v>970.51546859835878</v>
      </c>
      <c r="H89" s="18">
        <f t="shared" si="45"/>
        <v>354480</v>
      </c>
      <c r="I89" s="19">
        <f t="shared" si="46"/>
        <v>50640</v>
      </c>
      <c r="J89" s="19">
        <f t="shared" si="47"/>
        <v>11646</v>
      </c>
      <c r="K89" s="19">
        <f t="shared" si="48"/>
        <v>970</v>
      </c>
      <c r="L89" s="29"/>
      <c r="M89" s="32">
        <f t="shared" si="42"/>
        <v>970</v>
      </c>
      <c r="N89" s="28" t="s">
        <v>86</v>
      </c>
      <c r="O89" s="26">
        <f t="shared" si="49"/>
        <v>6</v>
      </c>
      <c r="P89" s="28" t="s">
        <v>87</v>
      </c>
      <c r="Q89" s="26">
        <f t="shared" si="50"/>
        <v>0</v>
      </c>
      <c r="R89" s="28" t="s">
        <v>88</v>
      </c>
      <c r="S89" s="26">
        <f t="shared" si="51"/>
        <v>5</v>
      </c>
      <c r="T89" s="28" t="s">
        <v>89</v>
      </c>
      <c r="U89" s="26">
        <f t="shared" si="52"/>
        <v>15</v>
      </c>
      <c r="V89" s="33" t="s">
        <v>90</v>
      </c>
      <c r="W89" s="38">
        <f t="shared" si="65"/>
        <v>0</v>
      </c>
      <c r="X89" s="46">
        <f t="shared" si="53"/>
        <v>0</v>
      </c>
      <c r="Y89" s="75">
        <f t="shared" si="66"/>
        <v>0</v>
      </c>
      <c r="Z89" s="75">
        <f t="shared" si="54"/>
        <v>0</v>
      </c>
      <c r="AA89" s="76">
        <f t="shared" si="55"/>
        <v>0</v>
      </c>
      <c r="AB89" s="54" t="str">
        <f t="shared" si="56"/>
        <v/>
      </c>
      <c r="AC89" s="53" t="str">
        <f t="shared" si="57"/>
        <v/>
      </c>
      <c r="AD89" s="53" t="str">
        <f t="shared" si="58"/>
        <v/>
      </c>
      <c r="AE89" s="54" t="str">
        <f t="shared" si="59"/>
        <v/>
      </c>
      <c r="AF89" s="55" t="str">
        <f t="shared" si="60"/>
        <v/>
      </c>
    </row>
    <row r="90" spans="1:32" ht="15.75" customHeight="1" x14ac:dyDescent="0.3">
      <c r="A90" s="15">
        <f t="shared" si="67"/>
        <v>8.2999999999999865</v>
      </c>
      <c r="B90" s="16">
        <f t="shared" si="43"/>
        <v>5.0118723362728884E-9</v>
      </c>
      <c r="C90" s="17">
        <f t="shared" si="61"/>
        <v>10335077.368730724</v>
      </c>
      <c r="D90" s="17">
        <f t="shared" si="62"/>
        <v>430628.22369711351</v>
      </c>
      <c r="E90" s="17">
        <f t="shared" si="63"/>
        <v>61518.317671016215</v>
      </c>
      <c r="F90" s="17">
        <f t="shared" si="64"/>
        <v>14147.94985452529</v>
      </c>
      <c r="G90" s="17">
        <f t="shared" si="44"/>
        <v>1178.9958212104409</v>
      </c>
      <c r="H90" s="18">
        <f t="shared" si="45"/>
        <v>430628</v>
      </c>
      <c r="I90" s="19">
        <f t="shared" si="46"/>
        <v>61518</v>
      </c>
      <c r="J90" s="19">
        <f t="shared" si="47"/>
        <v>14147</v>
      </c>
      <c r="K90" s="19">
        <f t="shared" si="48"/>
        <v>1178</v>
      </c>
      <c r="L90" s="29"/>
      <c r="M90" s="32">
        <f t="shared" si="42"/>
        <v>1178</v>
      </c>
      <c r="N90" s="28" t="s">
        <v>86</v>
      </c>
      <c r="O90" s="26">
        <f t="shared" si="49"/>
        <v>11</v>
      </c>
      <c r="P90" s="28" t="s">
        <v>87</v>
      </c>
      <c r="Q90" s="26">
        <f t="shared" si="50"/>
        <v>4</v>
      </c>
      <c r="R90" s="28" t="s">
        <v>88</v>
      </c>
      <c r="S90" s="26">
        <f t="shared" si="51"/>
        <v>0</v>
      </c>
      <c r="T90" s="28" t="s">
        <v>89</v>
      </c>
      <c r="U90" s="26">
        <f t="shared" si="52"/>
        <v>21</v>
      </c>
      <c r="V90" s="33" t="s">
        <v>90</v>
      </c>
      <c r="W90" s="38">
        <f t="shared" si="65"/>
        <v>0</v>
      </c>
      <c r="X90" s="46">
        <f t="shared" si="53"/>
        <v>0</v>
      </c>
      <c r="Y90" s="75">
        <f t="shared" si="66"/>
        <v>0</v>
      </c>
      <c r="Z90" s="75">
        <f t="shared" si="54"/>
        <v>0</v>
      </c>
      <c r="AA90" s="76">
        <f t="shared" si="55"/>
        <v>0</v>
      </c>
      <c r="AB90" s="54" t="str">
        <f t="shared" si="56"/>
        <v/>
      </c>
      <c r="AC90" s="53" t="str">
        <f t="shared" si="57"/>
        <v/>
      </c>
      <c r="AD90" s="53" t="str">
        <f t="shared" si="58"/>
        <v/>
      </c>
      <c r="AE90" s="54" t="str">
        <f t="shared" si="59"/>
        <v/>
      </c>
      <c r="AF90" s="55" t="str">
        <f t="shared" si="60"/>
        <v/>
      </c>
    </row>
    <row r="91" spans="1:32" ht="15.75" customHeight="1" thickBot="1" x14ac:dyDescent="0.35">
      <c r="A91" s="15">
        <f t="shared" si="67"/>
        <v>8.3999999999999861</v>
      </c>
      <c r="B91" s="16">
        <f t="shared" si="43"/>
        <v>3.9810717055351079E-9</v>
      </c>
      <c r="C91" s="17">
        <f t="shared" si="61"/>
        <v>12555197.133764395</v>
      </c>
      <c r="D91" s="17">
        <f t="shared" si="62"/>
        <v>523133.21390684979</v>
      </c>
      <c r="E91" s="17">
        <f t="shared" si="63"/>
        <v>74733.316272407115</v>
      </c>
      <c r="F91" s="17">
        <f t="shared" si="64"/>
        <v>17187.128177637776</v>
      </c>
      <c r="G91" s="17">
        <f t="shared" si="44"/>
        <v>1432.2606814698147</v>
      </c>
      <c r="H91" s="18">
        <f t="shared" si="45"/>
        <v>523133</v>
      </c>
      <c r="I91" s="19">
        <f t="shared" si="46"/>
        <v>74733</v>
      </c>
      <c r="J91" s="19">
        <f t="shared" si="47"/>
        <v>17187</v>
      </c>
      <c r="K91" s="19">
        <f t="shared" si="48"/>
        <v>1432</v>
      </c>
      <c r="L91" s="29"/>
      <c r="M91" s="32">
        <f t="shared" si="42"/>
        <v>1432</v>
      </c>
      <c r="N91" s="28" t="s">
        <v>86</v>
      </c>
      <c r="O91" s="26">
        <f t="shared" si="49"/>
        <v>3</v>
      </c>
      <c r="P91" s="28" t="s">
        <v>87</v>
      </c>
      <c r="Q91" s="26">
        <f t="shared" si="50"/>
        <v>0</v>
      </c>
      <c r="R91" s="28" t="s">
        <v>88</v>
      </c>
      <c r="S91" s="26">
        <f t="shared" si="51"/>
        <v>3</v>
      </c>
      <c r="T91" s="28" t="s">
        <v>89</v>
      </c>
      <c r="U91" s="26">
        <f t="shared" si="52"/>
        <v>21</v>
      </c>
      <c r="V91" s="33" t="s">
        <v>90</v>
      </c>
      <c r="W91" s="50">
        <f t="shared" si="65"/>
        <v>0</v>
      </c>
      <c r="X91" s="51">
        <f t="shared" si="53"/>
        <v>0</v>
      </c>
      <c r="Y91" s="52">
        <f t="shared" si="66"/>
        <v>0</v>
      </c>
      <c r="Z91" s="52">
        <f t="shared" si="54"/>
        <v>0</v>
      </c>
      <c r="AA91" s="78">
        <f t="shared" si="55"/>
        <v>0</v>
      </c>
      <c r="AB91" s="54" t="str">
        <f t="shared" si="56"/>
        <v/>
      </c>
      <c r="AC91" s="53" t="str">
        <f t="shared" si="57"/>
        <v/>
      </c>
      <c r="AD91" s="53" t="str">
        <f t="shared" si="58"/>
        <v/>
      </c>
      <c r="AE91" s="54" t="str">
        <f t="shared" si="59"/>
        <v/>
      </c>
      <c r="AF91" s="55" t="str">
        <f t="shared" si="60"/>
        <v/>
      </c>
    </row>
    <row r="92" spans="1:32" ht="6.6" customHeight="1" thickTop="1" x14ac:dyDescent="0.3"/>
    <row r="93" spans="1:32" hidden="1" x14ac:dyDescent="0.3">
      <c r="C93" s="9">
        <v>117649</v>
      </c>
      <c r="D93" s="9">
        <v>24</v>
      </c>
      <c r="E93" s="9">
        <v>168</v>
      </c>
      <c r="F93" s="9">
        <v>730.5</v>
      </c>
      <c r="G93" s="9">
        <v>8766</v>
      </c>
      <c r="H93" s="9">
        <f>TRUNC(C93/$D$93)</f>
        <v>4902</v>
      </c>
      <c r="I93" s="9">
        <f>TRUNC(C93/$E$93)</f>
        <v>700</v>
      </c>
      <c r="J93" s="9">
        <f>TRUNC(C93/$F$93)</f>
        <v>161</v>
      </c>
      <c r="K93" s="9" t="e">
        <f>TRUNC(#REF!/$G$93)</f>
        <v>#REF!</v>
      </c>
      <c r="M93" s="9">
        <f>TRUNC(C93/8766)</f>
        <v>13</v>
      </c>
      <c r="O93" s="9">
        <f>TRUNC(((C93-(M93*$G$93))/$F$93))</f>
        <v>5</v>
      </c>
      <c r="Q93" s="9">
        <f>TRUNC((C93-((M93*$G$93)+(O93*$F$93)))/$E$93)</f>
        <v>0</v>
      </c>
      <c r="S93" s="9">
        <f>TRUNC(((C93-((M93*$G$93)+(O93*$F$93)+(Q93*$E$93)))/$D$93))</f>
        <v>1</v>
      </c>
      <c r="U93" s="9">
        <f>TRUNC(((C93-((M93*$G$93)+(O93*$F$93)+(Q93*$E$93)+(S93*$D$93)))))</f>
        <v>14</v>
      </c>
    </row>
    <row r="104" spans="3:30" s="21" customFormat="1" x14ac:dyDescent="0.3">
      <c r="C104" s="9" t="e">
        <f>#REF!-((TRUNC((((G104*365.25)+(F104*30.4375)+(E104*7)+(D104)))))*24)</f>
        <v>#REF!</v>
      </c>
      <c r="D104" s="9" t="e">
        <f>TRUNC((#REF!-((G104*365.25)+(F104*30.4375)+(E104*7))))</f>
        <v>#REF!</v>
      </c>
      <c r="E104" s="9" t="e">
        <f>TRUNC((#REF!-((G104*365.25)+(F104*30.4375)))/7)</f>
        <v>#REF!</v>
      </c>
      <c r="F104" s="9" t="e">
        <f>TRUNC(#REF!-(G104*12))</f>
        <v>#REF!</v>
      </c>
      <c r="G104" s="9" t="e">
        <f>TRUNC(#REF!)</f>
        <v>#REF!</v>
      </c>
      <c r="H104" s="9"/>
      <c r="I104" s="9"/>
      <c r="J104" s="9"/>
      <c r="K104" s="9"/>
      <c r="L104" s="22"/>
      <c r="M104" s="9"/>
      <c r="N104" s="9"/>
      <c r="O104" s="9"/>
      <c r="P104" s="9"/>
      <c r="Q104" s="9"/>
      <c r="R104" s="9"/>
      <c r="S104" s="9"/>
      <c r="T104" s="9"/>
      <c r="U104" s="9"/>
      <c r="V104" s="9"/>
      <c r="W104" s="9"/>
      <c r="X104" s="20"/>
      <c r="Y104" s="6"/>
      <c r="Z104" s="20"/>
      <c r="AC104" s="49"/>
      <c r="AD104" s="49"/>
    </row>
  </sheetData>
  <sheetProtection sheet="1" objects="1" scenarios="1"/>
  <mergeCells count="10">
    <mergeCell ref="M2:AF2"/>
    <mergeCell ref="M3:V3"/>
    <mergeCell ref="M4:V4"/>
    <mergeCell ref="M6:V6"/>
    <mergeCell ref="AB6:AF6"/>
    <mergeCell ref="M5:AF5"/>
    <mergeCell ref="AB3:AC3"/>
    <mergeCell ref="AD3:AF3"/>
    <mergeCell ref="AB4:AC4"/>
    <mergeCell ref="AD4:AF4"/>
  </mergeCells>
  <conditionalFormatting sqref="AB7:AF91">
    <cfRule type="expression" dxfId="5" priority="7" stopIfTrue="1">
      <formula>$W7&lt;100</formula>
    </cfRule>
    <cfRule type="expression" dxfId="4" priority="8" stopIfTrue="1">
      <formula>$W7&lt;250</formula>
    </cfRule>
    <cfRule type="expression" dxfId="3" priority="9" stopIfTrue="1">
      <formula>$W7&gt;250</formula>
    </cfRule>
  </conditionalFormatting>
  <conditionalFormatting sqref="W7:AA91">
    <cfRule type="expression" dxfId="2" priority="1" stopIfTrue="1">
      <formula>$W7&lt;100</formula>
    </cfRule>
    <cfRule type="expression" dxfId="1" priority="2" stopIfTrue="1">
      <formula>$W7&lt;250</formula>
    </cfRule>
    <cfRule type="expression" dxfId="0" priority="3" stopIfTrue="1">
      <formula>$W7&gt;250</formula>
    </cfRule>
  </conditionalFormatting>
  <pageMargins left="0.5" right="0.5" top="0.5" bottom="0.5" header="0.3" footer="0.3"/>
  <pageSetup scale="7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This First</vt:lpstr>
      <vt:lpstr>Fallout Radiation Decay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D. Ott</dc:creator>
  <cp:lastModifiedBy>Jerry D Young</cp:lastModifiedBy>
  <cp:lastPrinted>2016-02-20T00:33:22Z</cp:lastPrinted>
  <dcterms:created xsi:type="dcterms:W3CDTF">2006-07-09T22:34:42Z</dcterms:created>
  <dcterms:modified xsi:type="dcterms:W3CDTF">2016-02-20T00:48:32Z</dcterms:modified>
</cp:coreProperties>
</file>